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ia.Tsai\Downloads\"/>
    </mc:Choice>
  </mc:AlternateContent>
  <bookViews>
    <workbookView xWindow="9705" yWindow="-15" windowWidth="9540" windowHeight="5970"/>
  </bookViews>
  <sheets>
    <sheet name="Monthly Budget" sheetId="2" r:id="rId1"/>
    <sheet name="Annual Spending" sheetId="1" r:id="rId2"/>
  </sheets>
  <calcPr calcId="152511"/>
</workbook>
</file>

<file path=xl/calcChain.xml><?xml version="1.0" encoding="utf-8"?>
<calcChain xmlns="http://schemas.openxmlformats.org/spreadsheetml/2006/main">
  <c r="B6" i="2" l="1"/>
  <c r="B5" i="2"/>
  <c r="B70" i="2" l="1"/>
  <c r="C70" i="2" s="1"/>
  <c r="D69" i="2"/>
  <c r="C69" i="2"/>
  <c r="E68" i="2"/>
  <c r="E67" i="2"/>
  <c r="E66" i="2"/>
  <c r="E65" i="2"/>
  <c r="E64" i="2"/>
  <c r="E63" i="2"/>
  <c r="K56" i="2"/>
  <c r="I56" i="2"/>
  <c r="G56" i="2"/>
  <c r="C54" i="2"/>
  <c r="C53" i="2"/>
  <c r="B45" i="2"/>
  <c r="C45" i="2" s="1"/>
  <c r="B34" i="2"/>
  <c r="C34" i="2" s="1"/>
  <c r="C22" i="2"/>
  <c r="C21" i="2"/>
  <c r="C6" i="2"/>
  <c r="C5" i="2"/>
  <c r="B58" i="2" l="1"/>
  <c r="C58" i="2" s="1"/>
  <c r="C71" i="2" s="1"/>
  <c r="D71" i="2" s="1"/>
  <c r="C52" i="2"/>
  <c r="B7" i="2"/>
  <c r="B35" i="2" s="1"/>
  <c r="G65" i="2" l="1"/>
  <c r="G66" i="2"/>
  <c r="G67" i="2"/>
  <c r="G63" i="2"/>
  <c r="G68" i="2"/>
  <c r="G64" i="2"/>
  <c r="B46" i="2"/>
  <c r="F68" i="2" l="1"/>
  <c r="F64" i="2"/>
  <c r="F65" i="2"/>
  <c r="F66" i="2"/>
  <c r="B59" i="2"/>
  <c r="C46" i="2"/>
  <c r="F67" i="2"/>
  <c r="F63" i="2"/>
  <c r="C59" i="2" l="1"/>
  <c r="B71" i="2"/>
  <c r="D44" i="1" l="1"/>
  <c r="E44" i="1" s="1"/>
  <c r="F44" i="1" s="1"/>
  <c r="G44" i="1" s="1"/>
  <c r="H44" i="1" s="1"/>
  <c r="I44" i="1" s="1"/>
  <c r="J44" i="1" s="1"/>
  <c r="K44" i="1" s="1"/>
  <c r="L44" i="1" s="1"/>
  <c r="M44" i="1" s="1"/>
  <c r="N44" i="1" s="1"/>
  <c r="G51" i="1"/>
  <c r="Q24" i="1"/>
  <c r="Q32" i="1" l="1"/>
  <c r="G10" i="1" l="1"/>
  <c r="O6" i="1" l="1"/>
  <c r="N10" i="1" l="1"/>
  <c r="M10" i="1"/>
  <c r="L10" i="1"/>
  <c r="K10" i="1"/>
  <c r="J10" i="1"/>
  <c r="I10" i="1"/>
  <c r="H10" i="1"/>
  <c r="F10" i="1"/>
  <c r="C10" i="1"/>
  <c r="D10" i="1"/>
  <c r="E10" i="1"/>
  <c r="B10" i="1" l="1"/>
  <c r="Q10" i="1" l="1"/>
  <c r="Q11" i="1"/>
  <c r="O11" i="1"/>
  <c r="O10" i="1" l="1"/>
  <c r="G53" i="1"/>
  <c r="G54" i="1"/>
  <c r="G52" i="1"/>
  <c r="M8" i="1" l="1"/>
  <c r="N46" i="1"/>
  <c r="C8" i="1"/>
  <c r="M46" i="1"/>
  <c r="Q40" i="1"/>
  <c r="L46" i="1"/>
  <c r="K46" i="1"/>
  <c r="N8" i="1"/>
  <c r="L8" i="1"/>
  <c r="B8" i="1"/>
  <c r="O32" i="1"/>
  <c r="G56" i="1"/>
  <c r="G57" i="1" s="1"/>
  <c r="C46" i="1"/>
  <c r="M47" i="1" l="1"/>
  <c r="N47" i="1"/>
  <c r="O47" i="1"/>
  <c r="P46" i="1"/>
  <c r="P47" i="1" s="1"/>
  <c r="L47" i="1"/>
  <c r="G59" i="1"/>
  <c r="Q9" i="1"/>
  <c r="O25" i="1"/>
  <c r="Q25" i="1"/>
  <c r="D8" i="1"/>
  <c r="D37" i="1" s="1"/>
  <c r="D38" i="1" s="1"/>
  <c r="E8" i="1"/>
  <c r="F8" i="1"/>
  <c r="F37" i="1" s="1"/>
  <c r="F38" i="1" s="1"/>
  <c r="G8" i="1"/>
  <c r="H8" i="1"/>
  <c r="H37" i="1" s="1"/>
  <c r="H38" i="1" s="1"/>
  <c r="Q34" i="1"/>
  <c r="O34" i="1"/>
  <c r="P11" i="1"/>
  <c r="Q36" i="1"/>
  <c r="O36" i="1"/>
  <c r="J8" i="1"/>
  <c r="J37" i="1" s="1"/>
  <c r="J38" i="1" s="1"/>
  <c r="K8" i="1"/>
  <c r="K37" i="1" s="1"/>
  <c r="K38" i="1" s="1"/>
  <c r="L37" i="1"/>
  <c r="L38" i="1" s="1"/>
  <c r="I8" i="1"/>
  <c r="N37" i="1"/>
  <c r="N38" i="1" s="1"/>
  <c r="Q35" i="1"/>
  <c r="Q33" i="1"/>
  <c r="Q31" i="1"/>
  <c r="Q30" i="1"/>
  <c r="Q29" i="1"/>
  <c r="Q28" i="1"/>
  <c r="Q27" i="1"/>
  <c r="Q23" i="1"/>
  <c r="Q22" i="1"/>
  <c r="Q21" i="1"/>
  <c r="Q20" i="1"/>
  <c r="Q19" i="1"/>
  <c r="Q18" i="1"/>
  <c r="Q17" i="1"/>
  <c r="Q16" i="1"/>
  <c r="Q15" i="1"/>
  <c r="Q14" i="1"/>
  <c r="Q13" i="1"/>
  <c r="Q12" i="1"/>
  <c r="J46" i="1"/>
  <c r="I46" i="1"/>
  <c r="H46" i="1"/>
  <c r="G46" i="1"/>
  <c r="F46" i="1"/>
  <c r="E46" i="1"/>
  <c r="D46" i="1"/>
  <c r="O33" i="1"/>
  <c r="O35" i="1"/>
  <c r="O31" i="1"/>
  <c r="O30" i="1"/>
  <c r="O29" i="1"/>
  <c r="O28" i="1"/>
  <c r="O27" i="1"/>
  <c r="O24" i="1"/>
  <c r="O23" i="1"/>
  <c r="O22" i="1"/>
  <c r="O21" i="1"/>
  <c r="O20" i="1"/>
  <c r="O19" i="1"/>
  <c r="O18" i="1"/>
  <c r="O17" i="1"/>
  <c r="O16" i="1"/>
  <c r="O15" i="1"/>
  <c r="O14" i="1"/>
  <c r="O13" i="1"/>
  <c r="O12" i="1"/>
  <c r="O7" i="1"/>
  <c r="O9" i="1"/>
  <c r="P32" i="1" l="1"/>
  <c r="P10" i="1"/>
  <c r="P12" i="1"/>
  <c r="E37" i="1"/>
  <c r="E38" i="1" s="1"/>
  <c r="M37" i="1"/>
  <c r="M38" i="1" s="1"/>
  <c r="P18" i="1"/>
  <c r="I37" i="1"/>
  <c r="I38" i="1" s="1"/>
  <c r="G37" i="1"/>
  <c r="G38" i="1" s="1"/>
  <c r="Q8" i="1"/>
  <c r="P31" i="1"/>
  <c r="P9" i="1"/>
  <c r="P19" i="1"/>
  <c r="C37" i="1"/>
  <c r="C38" i="1" s="1"/>
  <c r="P33" i="1"/>
  <c r="J47" i="1"/>
  <c r="K47" i="1"/>
  <c r="G47" i="1"/>
  <c r="F47" i="1"/>
  <c r="E47" i="1"/>
  <c r="D47" i="1"/>
  <c r="I47" i="1"/>
  <c r="H47" i="1"/>
  <c r="O8" i="1"/>
  <c r="P8" i="1" s="1"/>
  <c r="P27" i="1"/>
  <c r="P14" i="1"/>
  <c r="P30" i="1"/>
  <c r="P16" i="1"/>
  <c r="P17" i="1"/>
  <c r="P28" i="1"/>
  <c r="O26" i="1"/>
  <c r="P26" i="1" s="1"/>
  <c r="Q26" i="1"/>
  <c r="P20" i="1"/>
  <c r="P36" i="1"/>
  <c r="P23" i="1"/>
  <c r="P22" i="1"/>
  <c r="P13" i="1"/>
  <c r="P15" i="1"/>
  <c r="P25" i="1"/>
  <c r="P21" i="1"/>
  <c r="P24" i="1"/>
  <c r="P29" i="1"/>
  <c r="P35" i="1"/>
  <c r="P34" i="1"/>
  <c r="O38" i="1" l="1"/>
  <c r="B37" i="1"/>
  <c r="B38" i="1" s="1"/>
  <c r="Q37" i="1"/>
  <c r="O37" i="1"/>
  <c r="Q38" i="1"/>
</calcChain>
</file>

<file path=xl/sharedStrings.xml><?xml version="1.0" encoding="utf-8"?>
<sst xmlns="http://schemas.openxmlformats.org/spreadsheetml/2006/main" count="162" uniqueCount="147">
  <si>
    <t>Income</t>
  </si>
  <si>
    <t>Church</t>
  </si>
  <si>
    <t>Giving</t>
  </si>
  <si>
    <t>HOA</t>
  </si>
  <si>
    <t>Month</t>
  </si>
  <si>
    <t>Jan</t>
  </si>
  <si>
    <t>Gas</t>
  </si>
  <si>
    <t>Mortgage</t>
  </si>
  <si>
    <t>Netflix</t>
  </si>
  <si>
    <t>Gasoline</t>
  </si>
  <si>
    <t>Gym</t>
  </si>
  <si>
    <t>Haircut</t>
  </si>
  <si>
    <t>Total</t>
  </si>
  <si>
    <t>Diff</t>
  </si>
  <si>
    <t>Feb</t>
  </si>
  <si>
    <t>March</t>
  </si>
  <si>
    <t>April</t>
  </si>
  <si>
    <t>May</t>
  </si>
  <si>
    <t>June</t>
  </si>
  <si>
    <t>July</t>
  </si>
  <si>
    <t>August</t>
  </si>
  <si>
    <t>Sept</t>
  </si>
  <si>
    <t>Oct</t>
  </si>
  <si>
    <t>Nov</t>
  </si>
  <si>
    <t>Dec</t>
  </si>
  <si>
    <t>Taxes</t>
  </si>
  <si>
    <t>Home Mort</t>
  </si>
  <si>
    <t>Cable</t>
  </si>
  <si>
    <t>Electricity</t>
  </si>
  <si>
    <t>Total Liabilities</t>
  </si>
  <si>
    <t>Entertainment</t>
  </si>
  <si>
    <t>CC Charges (includes bills, groceries, gas, etc. above)</t>
  </si>
  <si>
    <t>Misc</t>
  </si>
  <si>
    <t>Totals</t>
  </si>
  <si>
    <t>% of income</t>
  </si>
  <si>
    <t>average</t>
  </si>
  <si>
    <t>months so far</t>
  </si>
  <si>
    <t>Savings</t>
  </si>
  <si>
    <t xml:space="preserve"> </t>
  </si>
  <si>
    <t>Auto Main</t>
  </si>
  <si>
    <t>Clothes</t>
  </si>
  <si>
    <t>Car Loan (Fund)</t>
  </si>
  <si>
    <t>Budget</t>
  </si>
  <si>
    <t>Take Home Per Month</t>
  </si>
  <si>
    <t>Tithe/Charity</t>
  </si>
  <si>
    <t>After Tithes or Charitable Giving</t>
  </si>
  <si>
    <t>Savings Per Year</t>
  </si>
  <si>
    <t>Savings Per Month</t>
  </si>
  <si>
    <t>Live off the Rest</t>
  </si>
  <si>
    <t>Per Month</t>
  </si>
  <si>
    <t>Life Insurance</t>
  </si>
  <si>
    <t>Savings (401K &amp; IRA)</t>
  </si>
  <si>
    <t>Health Savings</t>
  </si>
  <si>
    <t>Target Household Income</t>
  </si>
  <si>
    <t>Groceries</t>
  </si>
  <si>
    <t>Fuel</t>
  </si>
  <si>
    <t>Property Taxes</t>
  </si>
  <si>
    <t>Insurance (Home/Auto/Umbrella)</t>
  </si>
  <si>
    <t>Water/Trash</t>
  </si>
  <si>
    <t>Mortgage (Principal)</t>
  </si>
  <si>
    <t>Pet</t>
  </si>
  <si>
    <t>Kids Activities/Day Care</t>
  </si>
  <si>
    <t>Person 1 Entertainment</t>
  </si>
  <si>
    <t>Person 2 Entertainment</t>
  </si>
  <si>
    <t>Medications</t>
  </si>
  <si>
    <t>CPA/Doctor/Dentist</t>
  </si>
  <si>
    <t>BUDGET</t>
  </si>
  <si>
    <t>Income:</t>
  </si>
  <si>
    <t>**Note: enter in the amout of income you are budgeting before savings, then the formulas will extract the giving and savings from their cell</t>
  </si>
  <si>
    <t>Retirement:</t>
  </si>
  <si>
    <t>percentage being saved</t>
  </si>
  <si>
    <t>Income for Month:</t>
  </si>
  <si>
    <t>Charitable Giving</t>
    <phoneticPr fontId="1" type="noConversion"/>
  </si>
  <si>
    <t>Church/Charity</t>
  </si>
  <si>
    <t>Christmas</t>
  </si>
  <si>
    <t>Weddings/Funerals</t>
  </si>
  <si>
    <t>Birthday</t>
  </si>
  <si>
    <t>Investing</t>
  </si>
  <si>
    <t>SEP IRA</t>
  </si>
  <si>
    <t>**Note:  move this to Extra unless it is for Retirement</t>
  </si>
  <si>
    <t>Survival NEEDS:</t>
  </si>
  <si>
    <t>(you also may put in order of importance to you, I only entered in random order)</t>
  </si>
  <si>
    <t>**This is to show how much of you income goes to mortgage and how much will be freed up when paid off</t>
  </si>
  <si>
    <t>Property Tax</t>
  </si>
  <si>
    <t>**This is how much goes to propoerty taxes from income</t>
  </si>
  <si>
    <t>Homeowner Insurance</t>
  </si>
  <si>
    <t xml:space="preserve">Electricity </t>
  </si>
  <si>
    <t>Auto Insurance</t>
  </si>
  <si>
    <t>Water</t>
  </si>
  <si>
    <t>Trash</t>
  </si>
  <si>
    <t>TOTAL NEEDS:</t>
  </si>
  <si>
    <t>percentage going to survival needs</t>
  </si>
  <si>
    <t>TOTAL AFTER NEEDS =</t>
  </si>
  <si>
    <t>Disposable Needs: could be cut (it doesn't mean they aren't important, just first to be cut after wants in a crisis)</t>
  </si>
  <si>
    <t>Internet</t>
  </si>
  <si>
    <t>**Note: make sure to include in here Netflix/Sirius Radio/Amazon Prime</t>
  </si>
  <si>
    <t>Helping kids</t>
  </si>
  <si>
    <t>Lawn Care (as an example)</t>
  </si>
  <si>
    <t>Maid Services (as an example)</t>
  </si>
  <si>
    <t>percentage going to disposable needs</t>
  </si>
  <si>
    <t>*Note: This is how much you have left after needs, and in major crisis you have this number x12 months to work with, not saying to sit at home just know the number in case you had to in major event.</t>
  </si>
  <si>
    <t>WANTs: could be cut (it doesn't mean they aren't important, just first to be cut in a crisis)</t>
  </si>
  <si>
    <t>Miscellaneous</t>
  </si>
  <si>
    <t>Person 1:</t>
  </si>
  <si>
    <t>Person 2:</t>
  </si>
  <si>
    <t>Person 3:</t>
  </si>
  <si>
    <t>Kids</t>
  </si>
  <si>
    <t>Person 1 Allowance</t>
  </si>
  <si>
    <t>Blow Money</t>
  </si>
  <si>
    <t>Person 2 Allowance</t>
  </si>
  <si>
    <t>Hair</t>
  </si>
  <si>
    <t>Person 3 Allowance</t>
  </si>
  <si>
    <t>Hair/Facial</t>
  </si>
  <si>
    <t>Sports</t>
  </si>
  <si>
    <t>Total:</t>
  </si>
  <si>
    <t>TOTAL WANTS:</t>
  </si>
  <si>
    <t>percentage going to Wants</t>
  </si>
  <si>
    <t>TOTAL AFTER WANTS =</t>
  </si>
  <si>
    <t>Percentage of your income to throw at debt/extra/goals.  (This amount is what you have to work with without changing lifestyle)</t>
  </si>
  <si>
    <t>EXTRAS:</t>
  </si>
  <si>
    <t>Amount Saved So far</t>
  </si>
  <si>
    <t>Goal Amount</t>
  </si>
  <si>
    <t>Months to go from monthly savings</t>
  </si>
  <si>
    <t>Months to go till saved with lifesyle change</t>
  </si>
  <si>
    <t>Months to go with survival only</t>
  </si>
  <si>
    <t>Emerg Fund</t>
  </si>
  <si>
    <t>*Note: this calculation is having you think in weeks and months, so you can decide aggressiveness and goal to resources</t>
  </si>
  <si>
    <t>Car Fund</t>
  </si>
  <si>
    <t>Vacation Fund</t>
  </si>
  <si>
    <t>House Upgrades</t>
  </si>
  <si>
    <t>TOTAL for Extras</t>
  </si>
  <si>
    <t>TOTAL Should be zero:</t>
  </si>
  <si>
    <t>**This is for Hypothetical and Example purposes only</t>
  </si>
  <si>
    <t>Additional Giving (Christmas, Birthdays, Weddings/Funerals, gifts)</t>
  </si>
  <si>
    <t>Gas for Home</t>
  </si>
  <si>
    <t>Car Payment (Fund) or Principal is Loan</t>
  </si>
  <si>
    <t>Finance Charge (Home and Car Interest) all interested added together</t>
  </si>
  <si>
    <t>Tax Rate</t>
  </si>
  <si>
    <t>After Taxes per Year</t>
  </si>
  <si>
    <t>College</t>
  </si>
  <si>
    <t>Budget 2018</t>
  </si>
  <si>
    <t>Savings for Next Home/Repairs</t>
  </si>
  <si>
    <t>Condo</t>
  </si>
  <si>
    <t>Phones</t>
  </si>
  <si>
    <t xml:space="preserve">Allfluent Wealth Management, LLC 
115 Wild Basin Road, Suite 310
Austin, TX 78746 
P: 512.306.0031 |F: 512.485.2412 
Securities and advisory services offered through Commonwealth Financial Network®, Member FINRA/SIPC, a Registered Investment Adviser. 
</t>
  </si>
  <si>
    <t>IRA's/Retirement</t>
  </si>
  <si>
    <t xml:space="preserve">Allfluent Wealth Management, LLC 
115 Wild Basin Road, Suite 310
Austin, TX 78746 
P: 512.306.0031 |F: 512.485.2412 
Securities and advisory services offered through Commonwealth Financial Network®, Member FINRA/SIPC, a Registered Investment Adviser.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</si>
</sst>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00"/>
    <numFmt numFmtId="165" formatCode="&quot;$&quot;#,##0.00;[Red]&quot;$&quot;#,##0.00"/>
    <numFmt numFmtId="166" formatCode="_(&quot;$&quot;* #,##0_);_(&quot;$&quot;* \(#,##0\);_(&quot;$&quot;* &quot;-&quot;??_);_(@_)"/>
    <numFmt numFmtId="167" formatCode="0.0%"/>
  </numFmts>
  <fonts count="15" x14ac:knownFonts="1">
    <font>
      <sz val="10"/>
      <name val="Arial"/>
    </font>
    <font>
      <sz val="10"/>
      <name val="Arial"/>
      <family val="2"/>
    </font>
    <font>
      <sz val="10"/>
      <color indexed="10"/>
      <name val="Arial"/>
      <family val="2"/>
    </font>
    <font>
      <sz val="8"/>
      <name val="Arial"/>
      <family val="2"/>
    </font>
    <font>
      <sz val="10"/>
      <name val="Arial"/>
      <family val="2"/>
    </font>
    <font>
      <sz val="10"/>
      <color theme="2" tint="-0.89999084444715716"/>
      <name val="Arial"/>
      <family val="2"/>
    </font>
    <font>
      <sz val="10"/>
      <color rgb="FFFF0000"/>
      <name val="Arial"/>
      <family val="2"/>
    </font>
    <font>
      <sz val="9"/>
      <name val="Tahoma"/>
      <family val="2"/>
    </font>
    <font>
      <sz val="10"/>
      <name val="Arial"/>
      <family val="2"/>
    </font>
    <font>
      <sz val="10"/>
      <name val="Arial"/>
      <family val="2"/>
    </font>
    <font>
      <b/>
      <sz val="10"/>
      <name val="Arial"/>
      <family val="2"/>
    </font>
    <font>
      <b/>
      <sz val="11"/>
      <color theme="1"/>
      <name val="Calibri"/>
      <family val="2"/>
      <scheme val="minor"/>
    </font>
    <font>
      <sz val="10"/>
      <name val="Verdana"/>
      <family val="2"/>
    </font>
    <font>
      <b/>
      <sz val="14"/>
      <name val="Verdana"/>
      <family val="2"/>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s>
  <borders count="1">
    <border>
      <left/>
      <right/>
      <top/>
      <bottom/>
      <diagonal/>
    </border>
  </borders>
  <cellStyleXfs count="4">
    <xf numFmtId="0" fontId="0" fillId="0" borderId="0"/>
    <xf numFmtId="165" fontId="4" fillId="2" borderId="0"/>
    <xf numFmtId="44" fontId="8" fillId="0" borderId="0" applyFont="0" applyFill="0" applyBorder="0" applyAlignment="0" applyProtection="0"/>
    <xf numFmtId="9" fontId="9" fillId="0" borderId="0" applyFont="0" applyFill="0" applyBorder="0" applyAlignment="0" applyProtection="0"/>
  </cellStyleXfs>
  <cellXfs count="55">
    <xf numFmtId="0" fontId="0" fillId="0" borderId="0" xfId="0"/>
    <xf numFmtId="164" fontId="0" fillId="0" borderId="0" xfId="0" applyNumberFormat="1"/>
    <xf numFmtId="164" fontId="2" fillId="0" borderId="0" xfId="0" applyNumberFormat="1" applyFont="1"/>
    <xf numFmtId="164" fontId="1" fillId="0" borderId="0" xfId="0" applyNumberFormat="1" applyFont="1"/>
    <xf numFmtId="10" fontId="0" fillId="0" borderId="0" xfId="0" applyNumberFormat="1"/>
    <xf numFmtId="10" fontId="2" fillId="0" borderId="0" xfId="0" applyNumberFormat="1" applyFont="1"/>
    <xf numFmtId="10" fontId="1" fillId="0" borderId="0" xfId="0" applyNumberFormat="1" applyFont="1"/>
    <xf numFmtId="4" fontId="0" fillId="0" borderId="0" xfId="0" applyNumberFormat="1"/>
    <xf numFmtId="9" fontId="0" fillId="0" borderId="0" xfId="0" applyNumberFormat="1"/>
    <xf numFmtId="10" fontId="5" fillId="0" borderId="0" xfId="0" applyNumberFormat="1" applyFont="1"/>
    <xf numFmtId="10" fontId="4" fillId="0" borderId="0" xfId="0" applyNumberFormat="1" applyFont="1"/>
    <xf numFmtId="164" fontId="4" fillId="0" borderId="0" xfId="0" applyNumberFormat="1" applyFont="1"/>
    <xf numFmtId="164" fontId="6" fillId="2" borderId="0" xfId="0" applyNumberFormat="1" applyFont="1" applyFill="1"/>
    <xf numFmtId="4" fontId="7" fillId="0" borderId="0" xfId="0" applyNumberFormat="1" applyFont="1"/>
    <xf numFmtId="166" fontId="0" fillId="0" borderId="0" xfId="2" applyNumberFormat="1" applyFont="1"/>
    <xf numFmtId="166" fontId="1" fillId="0" borderId="0" xfId="2" applyNumberFormat="1" applyFont="1"/>
    <xf numFmtId="166" fontId="4" fillId="0" borderId="0" xfId="2" applyNumberFormat="1" applyFont="1"/>
    <xf numFmtId="166" fontId="0" fillId="3" borderId="0" xfId="2" applyNumberFormat="1" applyFont="1" applyFill="1"/>
    <xf numFmtId="164" fontId="0" fillId="3" borderId="0" xfId="0" applyNumberFormat="1" applyFill="1"/>
    <xf numFmtId="164" fontId="2" fillId="3" borderId="0" xfId="0" applyNumberFormat="1" applyFont="1" applyFill="1"/>
    <xf numFmtId="4" fontId="10" fillId="0" borderId="0" xfId="0" applyNumberFormat="1" applyFont="1"/>
    <xf numFmtId="9" fontId="0" fillId="0" borderId="0" xfId="3" applyFont="1"/>
    <xf numFmtId="0" fontId="1" fillId="0" borderId="0" xfId="0" applyFont="1"/>
    <xf numFmtId="44" fontId="0" fillId="0" borderId="0" xfId="2" applyNumberFormat="1" applyFont="1"/>
    <xf numFmtId="44" fontId="0" fillId="0" borderId="0" xfId="2" applyFont="1"/>
    <xf numFmtId="0" fontId="0" fillId="0" borderId="0" xfId="0" applyAlignment="1">
      <alignment horizontal="center"/>
    </xf>
    <xf numFmtId="44" fontId="0" fillId="0" borderId="0" xfId="0" applyNumberFormat="1" applyAlignment="1">
      <alignment horizontal="center"/>
    </xf>
    <xf numFmtId="44" fontId="0" fillId="0" borderId="0" xfId="2" applyNumberFormat="1" applyFont="1" applyAlignment="1">
      <alignment horizontal="center"/>
    </xf>
    <xf numFmtId="0" fontId="12" fillId="0" borderId="0" xfId="0" applyFont="1" applyAlignment="1">
      <alignment horizontal="left"/>
    </xf>
    <xf numFmtId="167" fontId="0" fillId="4" borderId="0" xfId="3" applyNumberFormat="1" applyFont="1" applyFill="1" applyAlignment="1">
      <alignment horizontal="center"/>
    </xf>
    <xf numFmtId="0" fontId="11" fillId="0" borderId="0" xfId="0" applyFont="1" applyAlignment="1">
      <alignment horizontal="center"/>
    </xf>
    <xf numFmtId="44" fontId="11" fillId="0" borderId="0" xfId="2" applyNumberFormat="1" applyFont="1" applyAlignment="1">
      <alignment horizontal="center"/>
    </xf>
    <xf numFmtId="0" fontId="13" fillId="0" borderId="0" xfId="0" applyFont="1"/>
    <xf numFmtId="44" fontId="0" fillId="0" borderId="0" xfId="0" applyNumberFormat="1"/>
    <xf numFmtId="0" fontId="12" fillId="0" borderId="0" xfId="0" applyFont="1"/>
    <xf numFmtId="0" fontId="11" fillId="0" borderId="0" xfId="0" applyFont="1"/>
    <xf numFmtId="44" fontId="12" fillId="0" borderId="0" xfId="2" applyNumberFormat="1" applyFont="1"/>
    <xf numFmtId="9" fontId="0" fillId="5" borderId="0" xfId="3" applyFont="1" applyFill="1"/>
    <xf numFmtId="0" fontId="0" fillId="0" borderId="0" xfId="0" applyFill="1"/>
    <xf numFmtId="166" fontId="0" fillId="0" borderId="0" xfId="2" applyNumberFormat="1" applyFont="1" applyFill="1"/>
    <xf numFmtId="44" fontId="11" fillId="0" borderId="0" xfId="2" applyNumberFormat="1" applyFont="1"/>
    <xf numFmtId="167" fontId="0" fillId="5" borderId="0" xfId="3" applyNumberFormat="1" applyFont="1" applyFill="1" applyAlignment="1">
      <alignment horizontal="center"/>
    </xf>
    <xf numFmtId="0" fontId="11" fillId="4" borderId="0" xfId="0" applyFont="1" applyFill="1"/>
    <xf numFmtId="44" fontId="0" fillId="5" borderId="0" xfId="2" applyFont="1" applyFill="1"/>
    <xf numFmtId="44" fontId="0" fillId="3" borderId="0" xfId="2" applyFont="1" applyFill="1"/>
    <xf numFmtId="0" fontId="12" fillId="4" borderId="0" xfId="0" applyFont="1" applyFill="1"/>
    <xf numFmtId="44" fontId="0" fillId="4" borderId="0" xfId="2" applyNumberFormat="1" applyFont="1" applyFill="1"/>
    <xf numFmtId="0" fontId="0" fillId="0" borderId="0" xfId="0" applyFont="1"/>
    <xf numFmtId="44" fontId="0" fillId="6" borderId="0" xfId="0" applyNumberFormat="1" applyFill="1"/>
    <xf numFmtId="44" fontId="0" fillId="7" borderId="0" xfId="0" applyNumberFormat="1" applyFill="1"/>
    <xf numFmtId="167" fontId="0" fillId="0" borderId="0" xfId="0" applyNumberFormat="1"/>
    <xf numFmtId="0" fontId="14" fillId="0" borderId="0" xfId="0" applyFont="1"/>
    <xf numFmtId="0" fontId="11" fillId="0" borderId="0" xfId="0" applyFont="1" applyAlignment="1">
      <alignment horizontal="center" vertical="center" wrapText="1"/>
    </xf>
    <xf numFmtId="0" fontId="11" fillId="0" borderId="0" xfId="0" applyFont="1" applyAlignment="1">
      <alignment horizontal="center"/>
    </xf>
    <xf numFmtId="0" fontId="0" fillId="0" borderId="0" xfId="0" applyAlignment="1">
      <alignment horizontal="center"/>
    </xf>
  </cellXfs>
  <cellStyles count="4">
    <cellStyle name="Currency" xfId="2" builtinId="4"/>
    <cellStyle name="Normal" xfId="0" builtinId="0"/>
    <cellStyle name="Percent" xfId="3" builtinId="5"/>
    <cellStyle name="Style 1" xfId="1"/>
  </cellStyles>
  <dxfs count="11">
    <dxf>
      <font>
        <b val="0"/>
        <i/>
        <color rgb="FFFF0000"/>
        <name val="Cambria"/>
        <scheme val="none"/>
      </font>
      <fill>
        <patternFill>
          <bgColor rgb="FFC6EFCE"/>
        </patternFill>
      </fill>
    </dxf>
    <dxf>
      <font>
        <b val="0"/>
        <i/>
        <color rgb="FFFF0000"/>
      </font>
    </dxf>
    <dxf>
      <font>
        <b/>
        <i val="0"/>
        <color rgb="FF00B050"/>
      </font>
    </dxf>
    <dxf>
      <font>
        <color rgb="FFFF0000"/>
      </font>
    </dxf>
    <dxf>
      <font>
        <b/>
        <i val="0"/>
        <color rgb="FF00B050"/>
      </font>
    </dxf>
    <dxf>
      <font>
        <b val="0"/>
        <i/>
        <color rgb="FFFF0000"/>
      </font>
      <fill>
        <patternFill patternType="none">
          <fgColor indexed="64"/>
          <bgColor indexed="65"/>
        </patternFill>
      </fill>
    </dxf>
    <dxf>
      <font>
        <condense val="0"/>
        <extend val="0"/>
        <color rgb="FF006100"/>
      </font>
      <fill>
        <patternFill>
          <bgColor rgb="FFC6EFCE"/>
        </patternFill>
      </fill>
    </dxf>
    <dxf>
      <font>
        <b val="0"/>
        <i/>
        <color rgb="FFFF0000"/>
        <name val="Cambria"/>
        <scheme val="none"/>
      </font>
      <fill>
        <patternFill>
          <bgColor rgb="FFC6EFCE"/>
        </patternFill>
      </fill>
    </dxf>
    <dxf>
      <font>
        <b val="0"/>
        <i/>
        <color rgb="FFFF0000"/>
      </font>
    </dxf>
    <dxf>
      <font>
        <b/>
        <i val="0"/>
        <color rgb="FF00B050"/>
      </font>
    </dxf>
    <dxf>
      <font>
        <b/>
        <i val="0"/>
        <color rgb="FFFF0000"/>
      </font>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workbookViewId="0">
      <selection sqref="A1:E1"/>
    </sheetView>
  </sheetViews>
  <sheetFormatPr defaultRowHeight="12.75" x14ac:dyDescent="0.2"/>
  <cols>
    <col min="1" max="1" width="22.7109375" customWidth="1"/>
    <col min="2" max="2" width="17.5703125" customWidth="1"/>
    <col min="3" max="3" width="14" customWidth="1"/>
    <col min="4" max="4" width="14.5703125" customWidth="1"/>
    <col min="5" max="5" width="14.140625" customWidth="1"/>
  </cols>
  <sheetData>
    <row r="1" spans="1:5" ht="88.5" customHeight="1" x14ac:dyDescent="0.2">
      <c r="A1" s="52" t="s">
        <v>144</v>
      </c>
      <c r="B1" s="52"/>
      <c r="C1" s="52"/>
      <c r="D1" s="52"/>
      <c r="E1" s="52"/>
    </row>
    <row r="2" spans="1:5" ht="15" x14ac:dyDescent="0.25">
      <c r="A2" s="53" t="s">
        <v>66</v>
      </c>
      <c r="B2" s="54"/>
      <c r="C2" s="54"/>
    </row>
    <row r="3" spans="1:5" x14ac:dyDescent="0.2">
      <c r="A3" s="25"/>
      <c r="B3" s="26"/>
      <c r="C3" s="25"/>
    </row>
    <row r="4" spans="1:5" x14ac:dyDescent="0.2">
      <c r="A4" s="25" t="s">
        <v>67</v>
      </c>
      <c r="B4" s="27">
        <v>4000</v>
      </c>
      <c r="C4" s="28" t="s">
        <v>68</v>
      </c>
    </row>
    <row r="5" spans="1:5" x14ac:dyDescent="0.2">
      <c r="A5" s="25" t="s">
        <v>2</v>
      </c>
      <c r="B5" s="27">
        <f>SUM(B10:B13)</f>
        <v>400</v>
      </c>
      <c r="C5" s="29">
        <f>B5/B4</f>
        <v>0.1</v>
      </c>
    </row>
    <row r="6" spans="1:5" x14ac:dyDescent="0.2">
      <c r="A6" s="25" t="s">
        <v>69</v>
      </c>
      <c r="B6" s="27">
        <f>SUM(B16:B17)</f>
        <v>600</v>
      </c>
      <c r="C6" s="29">
        <f>B6/B4</f>
        <v>0.15</v>
      </c>
      <c r="D6" t="s">
        <v>70</v>
      </c>
    </row>
    <row r="7" spans="1:5" ht="15" x14ac:dyDescent="0.25">
      <c r="A7" s="30" t="s">
        <v>71</v>
      </c>
      <c r="B7" s="31">
        <f>B4-B5-B6</f>
        <v>3000</v>
      </c>
      <c r="C7" s="25"/>
    </row>
    <row r="8" spans="1:5" ht="15" x14ac:dyDescent="0.25">
      <c r="A8" s="30"/>
      <c r="B8" s="31"/>
      <c r="C8" s="25"/>
    </row>
    <row r="9" spans="1:5" ht="18" x14ac:dyDescent="0.25">
      <c r="A9" s="32" t="s">
        <v>72</v>
      </c>
      <c r="B9" s="33"/>
      <c r="C9" s="25"/>
    </row>
    <row r="10" spans="1:5" x14ac:dyDescent="0.2">
      <c r="A10" t="s">
        <v>73</v>
      </c>
      <c r="B10" s="33">
        <v>300</v>
      </c>
    </row>
    <row r="11" spans="1:5" x14ac:dyDescent="0.2">
      <c r="A11" t="s">
        <v>74</v>
      </c>
      <c r="B11" s="33">
        <v>40</v>
      </c>
    </row>
    <row r="12" spans="1:5" x14ac:dyDescent="0.2">
      <c r="A12" t="s">
        <v>75</v>
      </c>
      <c r="B12" s="33">
        <v>30</v>
      </c>
    </row>
    <row r="13" spans="1:5" x14ac:dyDescent="0.2">
      <c r="A13" t="s">
        <v>76</v>
      </c>
      <c r="B13" s="33">
        <v>30</v>
      </c>
    </row>
    <row r="14" spans="1:5" x14ac:dyDescent="0.2">
      <c r="B14" s="33"/>
    </row>
    <row r="15" spans="1:5" ht="18" x14ac:dyDescent="0.25">
      <c r="A15" s="32" t="s">
        <v>77</v>
      </c>
      <c r="B15" s="33"/>
    </row>
    <row r="16" spans="1:5" x14ac:dyDescent="0.2">
      <c r="A16" s="34" t="s">
        <v>78</v>
      </c>
      <c r="B16" s="33">
        <v>0</v>
      </c>
      <c r="C16" s="34" t="s">
        <v>79</v>
      </c>
    </row>
    <row r="17" spans="1:8" x14ac:dyDescent="0.2">
      <c r="A17" s="34" t="s">
        <v>145</v>
      </c>
      <c r="B17" s="33">
        <v>600</v>
      </c>
    </row>
    <row r="18" spans="1:8" x14ac:dyDescent="0.2">
      <c r="A18" s="34"/>
      <c r="B18" s="33"/>
    </row>
    <row r="19" spans="1:8" x14ac:dyDescent="0.2">
      <c r="B19" s="33"/>
    </row>
    <row r="20" spans="1:8" ht="15" x14ac:dyDescent="0.25">
      <c r="A20" s="35" t="s">
        <v>80</v>
      </c>
      <c r="B20" s="36" t="s">
        <v>81</v>
      </c>
    </row>
    <row r="21" spans="1:8" x14ac:dyDescent="0.2">
      <c r="A21" s="34" t="s">
        <v>7</v>
      </c>
      <c r="B21" s="23">
        <v>825</v>
      </c>
      <c r="C21" s="37">
        <f>(B21/B4)</f>
        <v>0.20624999999999999</v>
      </c>
      <c r="D21" s="34" t="s">
        <v>82</v>
      </c>
    </row>
    <row r="22" spans="1:8" x14ac:dyDescent="0.2">
      <c r="A22" s="34" t="s">
        <v>83</v>
      </c>
      <c r="B22" s="23">
        <v>175</v>
      </c>
      <c r="C22" s="37">
        <f>(B22/B4)</f>
        <v>4.3749999999999997E-2</v>
      </c>
      <c r="D22" s="34" t="s">
        <v>84</v>
      </c>
      <c r="F22" s="38"/>
      <c r="G22" s="38"/>
      <c r="H22" s="38"/>
    </row>
    <row r="23" spans="1:8" x14ac:dyDescent="0.2">
      <c r="A23" s="34" t="s">
        <v>85</v>
      </c>
      <c r="B23" s="23">
        <v>70</v>
      </c>
      <c r="F23" s="38"/>
      <c r="G23" s="39"/>
      <c r="H23" s="38"/>
    </row>
    <row r="24" spans="1:8" x14ac:dyDescent="0.2">
      <c r="A24" s="34" t="s">
        <v>86</v>
      </c>
      <c r="B24" s="23">
        <v>80</v>
      </c>
      <c r="F24" s="38"/>
      <c r="G24" s="39"/>
      <c r="H24" s="38"/>
    </row>
    <row r="25" spans="1:8" x14ac:dyDescent="0.2">
      <c r="A25" s="34" t="s">
        <v>6</v>
      </c>
      <c r="B25" s="23">
        <v>40</v>
      </c>
      <c r="F25" s="38"/>
      <c r="G25" s="39"/>
      <c r="H25" s="38"/>
    </row>
    <row r="26" spans="1:8" x14ac:dyDescent="0.2">
      <c r="A26" s="34" t="s">
        <v>54</v>
      </c>
      <c r="B26" s="23">
        <v>300</v>
      </c>
      <c r="F26" s="38"/>
      <c r="G26" s="39"/>
      <c r="H26" s="38"/>
    </row>
    <row r="27" spans="1:8" x14ac:dyDescent="0.2">
      <c r="A27" s="34" t="s">
        <v>87</v>
      </c>
      <c r="B27" s="23">
        <v>120</v>
      </c>
      <c r="C27" s="34"/>
    </row>
    <row r="28" spans="1:8" x14ac:dyDescent="0.2">
      <c r="A28" s="34" t="s">
        <v>88</v>
      </c>
      <c r="B28" s="23">
        <v>30</v>
      </c>
    </row>
    <row r="29" spans="1:8" x14ac:dyDescent="0.2">
      <c r="A29" s="34" t="s">
        <v>89</v>
      </c>
      <c r="B29" s="23">
        <v>30</v>
      </c>
    </row>
    <row r="30" spans="1:8" x14ac:dyDescent="0.2">
      <c r="A30" s="34" t="s">
        <v>55</v>
      </c>
      <c r="B30" s="23">
        <v>0</v>
      </c>
      <c r="C30" s="34"/>
    </row>
    <row r="31" spans="1:8" x14ac:dyDescent="0.2">
      <c r="A31" s="34" t="s">
        <v>50</v>
      </c>
      <c r="B31" s="23">
        <v>40</v>
      </c>
      <c r="C31" s="34"/>
    </row>
    <row r="32" spans="1:8" x14ac:dyDescent="0.2">
      <c r="A32" s="34"/>
      <c r="B32" s="23"/>
      <c r="C32" s="34"/>
    </row>
    <row r="33" spans="1:4" x14ac:dyDescent="0.2">
      <c r="B33" s="23">
        <v>0</v>
      </c>
    </row>
    <row r="34" spans="1:4" ht="15" x14ac:dyDescent="0.25">
      <c r="A34" s="35" t="s">
        <v>90</v>
      </c>
      <c r="B34" s="40">
        <f>SUM(B21:B33)</f>
        <v>1710</v>
      </c>
      <c r="C34" s="29">
        <f>B34/B4</f>
        <v>0.42749999999999999</v>
      </c>
      <c r="D34" t="s">
        <v>91</v>
      </c>
    </row>
    <row r="35" spans="1:4" ht="15" x14ac:dyDescent="0.25">
      <c r="A35" s="35" t="s">
        <v>92</v>
      </c>
      <c r="B35" s="40">
        <f>B7-B34</f>
        <v>1290</v>
      </c>
    </row>
    <row r="36" spans="1:4" x14ac:dyDescent="0.2">
      <c r="B36" s="33"/>
    </row>
    <row r="37" spans="1:4" ht="15" x14ac:dyDescent="0.25">
      <c r="A37" s="35" t="s">
        <v>93</v>
      </c>
      <c r="B37" s="23"/>
    </row>
    <row r="38" spans="1:4" x14ac:dyDescent="0.2">
      <c r="A38" s="34" t="s">
        <v>143</v>
      </c>
      <c r="B38" s="23">
        <v>40</v>
      </c>
    </row>
    <row r="39" spans="1:4" x14ac:dyDescent="0.2">
      <c r="A39" s="34" t="s">
        <v>94</v>
      </c>
      <c r="B39" s="23">
        <v>50</v>
      </c>
      <c r="D39" s="34" t="s">
        <v>95</v>
      </c>
    </row>
    <row r="40" spans="1:4" x14ac:dyDescent="0.2">
      <c r="A40" s="34" t="s">
        <v>27</v>
      </c>
      <c r="B40" s="23">
        <v>50</v>
      </c>
    </row>
    <row r="41" spans="1:4" x14ac:dyDescent="0.2">
      <c r="A41" s="34" t="s">
        <v>96</v>
      </c>
      <c r="B41" s="23">
        <v>0</v>
      </c>
    </row>
    <row r="42" spans="1:4" x14ac:dyDescent="0.2">
      <c r="A42" s="34" t="s">
        <v>97</v>
      </c>
      <c r="B42" s="23">
        <v>0</v>
      </c>
    </row>
    <row r="43" spans="1:4" x14ac:dyDescent="0.2">
      <c r="A43" s="34" t="s">
        <v>98</v>
      </c>
      <c r="B43" s="23">
        <v>0</v>
      </c>
    </row>
    <row r="44" spans="1:4" x14ac:dyDescent="0.2">
      <c r="A44" s="34"/>
      <c r="B44" s="23">
        <v>0</v>
      </c>
    </row>
    <row r="45" spans="1:4" ht="15" x14ac:dyDescent="0.25">
      <c r="A45" s="35" t="s">
        <v>90</v>
      </c>
      <c r="B45" s="40">
        <f>SUM(B38:B44)</f>
        <v>140</v>
      </c>
      <c r="C45" s="29">
        <f>B45/B4</f>
        <v>3.5000000000000003E-2</v>
      </c>
      <c r="D45" t="s">
        <v>99</v>
      </c>
    </row>
    <row r="46" spans="1:4" ht="15" x14ac:dyDescent="0.25">
      <c r="A46" s="35" t="s">
        <v>92</v>
      </c>
      <c r="B46" s="40">
        <f>B35-B45</f>
        <v>1150</v>
      </c>
      <c r="C46" s="41">
        <f>B46/B4</f>
        <v>0.28749999999999998</v>
      </c>
      <c r="D46" s="34" t="s">
        <v>100</v>
      </c>
    </row>
    <row r="47" spans="1:4" ht="15" x14ac:dyDescent="0.25">
      <c r="A47" s="35"/>
      <c r="B47" s="40"/>
    </row>
    <row r="48" spans="1:4" ht="15" x14ac:dyDescent="0.25">
      <c r="A48" s="35"/>
      <c r="B48" s="40"/>
    </row>
    <row r="49" spans="1:11" ht="15" x14ac:dyDescent="0.25">
      <c r="A49" s="35" t="s">
        <v>101</v>
      </c>
      <c r="B49" s="23"/>
    </row>
    <row r="50" spans="1:11" x14ac:dyDescent="0.2">
      <c r="A50" s="34" t="s">
        <v>30</v>
      </c>
      <c r="B50" s="23">
        <v>100</v>
      </c>
    </row>
    <row r="51" spans="1:11" ht="15" x14ac:dyDescent="0.25">
      <c r="A51" s="34" t="s">
        <v>102</v>
      </c>
      <c r="B51" s="23">
        <v>50</v>
      </c>
      <c r="F51" s="42" t="s">
        <v>103</v>
      </c>
      <c r="H51" s="42" t="s">
        <v>104</v>
      </c>
      <c r="J51" s="42" t="s">
        <v>105</v>
      </c>
      <c r="K51" t="s">
        <v>106</v>
      </c>
    </row>
    <row r="52" spans="1:11" x14ac:dyDescent="0.2">
      <c r="A52" s="34" t="s">
        <v>107</v>
      </c>
      <c r="B52" s="23">
        <v>50</v>
      </c>
      <c r="C52" s="29">
        <f>B52/B4</f>
        <v>1.2500000000000001E-2</v>
      </c>
      <c r="F52" t="s">
        <v>108</v>
      </c>
      <c r="G52" s="24">
        <v>20</v>
      </c>
      <c r="H52" t="s">
        <v>108</v>
      </c>
      <c r="I52" s="24">
        <v>20</v>
      </c>
      <c r="J52" t="s">
        <v>40</v>
      </c>
      <c r="K52" s="24">
        <v>0</v>
      </c>
    </row>
    <row r="53" spans="1:11" x14ac:dyDescent="0.2">
      <c r="A53" s="34" t="s">
        <v>109</v>
      </c>
      <c r="B53" s="23">
        <v>50</v>
      </c>
      <c r="C53" s="29">
        <f>B53/B4</f>
        <v>1.2500000000000001E-2</v>
      </c>
      <c r="F53" t="s">
        <v>40</v>
      </c>
      <c r="G53" s="24">
        <v>20</v>
      </c>
      <c r="H53" t="s">
        <v>40</v>
      </c>
      <c r="I53" s="24">
        <v>20</v>
      </c>
      <c r="J53" t="s">
        <v>110</v>
      </c>
      <c r="K53" s="24">
        <v>0</v>
      </c>
    </row>
    <row r="54" spans="1:11" x14ac:dyDescent="0.2">
      <c r="A54" s="34" t="s">
        <v>111</v>
      </c>
      <c r="B54" s="23">
        <v>0</v>
      </c>
      <c r="C54" s="29">
        <f>B54/B4</f>
        <v>0</v>
      </c>
      <c r="F54" t="s">
        <v>110</v>
      </c>
      <c r="G54" s="24">
        <v>20</v>
      </c>
      <c r="H54" t="s">
        <v>112</v>
      </c>
      <c r="I54" s="24">
        <v>20</v>
      </c>
      <c r="J54" t="s">
        <v>113</v>
      </c>
      <c r="K54" s="24">
        <v>0</v>
      </c>
    </row>
    <row r="55" spans="1:11" x14ac:dyDescent="0.2">
      <c r="A55" s="34"/>
      <c r="B55" s="23"/>
    </row>
    <row r="56" spans="1:11" x14ac:dyDescent="0.2">
      <c r="A56" s="34"/>
      <c r="B56" s="23"/>
      <c r="E56">
        <v>0.01</v>
      </c>
      <c r="F56" t="s">
        <v>114</v>
      </c>
      <c r="G56" s="33">
        <f>SUM(G52:G54)</f>
        <v>60</v>
      </c>
      <c r="I56" s="33">
        <f>SUM(I52:I54)</f>
        <v>60</v>
      </c>
      <c r="K56" s="33">
        <f>SUM(K52:K54)</f>
        <v>0</v>
      </c>
    </row>
    <row r="57" spans="1:11" x14ac:dyDescent="0.2">
      <c r="B57" s="23"/>
    </row>
    <row r="58" spans="1:11" ht="15" x14ac:dyDescent="0.25">
      <c r="A58" s="35" t="s">
        <v>115</v>
      </c>
      <c r="B58" s="40">
        <f>SUM(B50:B57)</f>
        <v>250</v>
      </c>
      <c r="C58" s="29">
        <f>B58/B4</f>
        <v>6.25E-2</v>
      </c>
      <c r="D58" t="s">
        <v>116</v>
      </c>
    </row>
    <row r="59" spans="1:11" ht="15" x14ac:dyDescent="0.25">
      <c r="A59" s="35" t="s">
        <v>117</v>
      </c>
      <c r="B59" s="40">
        <f>B46-B58</f>
        <v>900</v>
      </c>
      <c r="C59" s="41">
        <f>B59/B4</f>
        <v>0.22500000000000001</v>
      </c>
      <c r="D59" s="34" t="s">
        <v>118</v>
      </c>
    </row>
    <row r="60" spans="1:11" x14ac:dyDescent="0.2">
      <c r="B60" s="23"/>
    </row>
    <row r="61" spans="1:11" x14ac:dyDescent="0.2">
      <c r="B61" s="23"/>
    </row>
    <row r="62" spans="1:11" ht="15" x14ac:dyDescent="0.25">
      <c r="A62" s="35" t="s">
        <v>119</v>
      </c>
      <c r="B62" s="23"/>
      <c r="C62" t="s">
        <v>120</v>
      </c>
      <c r="D62" s="35" t="s">
        <v>121</v>
      </c>
      <c r="E62" s="35" t="s">
        <v>122</v>
      </c>
      <c r="F62" t="s">
        <v>123</v>
      </c>
      <c r="G62" t="s">
        <v>124</v>
      </c>
    </row>
    <row r="63" spans="1:11" x14ac:dyDescent="0.2">
      <c r="A63" s="34" t="s">
        <v>125</v>
      </c>
      <c r="B63" s="23">
        <v>300</v>
      </c>
      <c r="C63" s="43">
        <v>10000</v>
      </c>
      <c r="D63" s="44">
        <v>18000</v>
      </c>
      <c r="E63" s="44">
        <f t="shared" ref="E63:E68" si="0">(C63-D63)/B63</f>
        <v>-26.666666666666668</v>
      </c>
      <c r="F63" s="33">
        <f>(C63-D63)/B46</f>
        <v>-6.9565217391304346</v>
      </c>
      <c r="G63" s="33">
        <f>(C63-D63)/B35</f>
        <v>-6.2015503875968996</v>
      </c>
      <c r="I63" t="s">
        <v>126</v>
      </c>
    </row>
    <row r="64" spans="1:11" x14ac:dyDescent="0.2">
      <c r="A64" s="34" t="s">
        <v>127</v>
      </c>
      <c r="B64" s="23">
        <v>280</v>
      </c>
      <c r="C64" s="43">
        <v>3000</v>
      </c>
      <c r="D64" s="44">
        <v>12000</v>
      </c>
      <c r="E64" s="44">
        <f t="shared" si="0"/>
        <v>-32.142857142857146</v>
      </c>
      <c r="F64" s="33">
        <f>(C64-D64)/B46</f>
        <v>-7.8260869565217392</v>
      </c>
      <c r="G64" s="33">
        <f>(C64-D64)/B35</f>
        <v>-6.9767441860465116</v>
      </c>
      <c r="H64" s="39"/>
    </row>
    <row r="65" spans="1:8" x14ac:dyDescent="0.2">
      <c r="A65" t="s">
        <v>128</v>
      </c>
      <c r="B65" s="23">
        <v>60</v>
      </c>
      <c r="C65" s="43">
        <v>1000</v>
      </c>
      <c r="D65" s="44">
        <v>3000</v>
      </c>
      <c r="E65" s="44">
        <f t="shared" si="0"/>
        <v>-33.333333333333336</v>
      </c>
      <c r="F65" s="33">
        <f>(C65-D65)/B46</f>
        <v>-1.7391304347826086</v>
      </c>
      <c r="G65" s="33">
        <f>(C65-D65)/B35</f>
        <v>-1.5503875968992249</v>
      </c>
      <c r="H65" s="39"/>
    </row>
    <row r="66" spans="1:8" x14ac:dyDescent="0.2">
      <c r="A66" t="s">
        <v>129</v>
      </c>
      <c r="B66" s="23">
        <v>60</v>
      </c>
      <c r="C66" s="43">
        <v>1000</v>
      </c>
      <c r="D66" s="44">
        <v>8000</v>
      </c>
      <c r="E66" s="44">
        <f t="shared" si="0"/>
        <v>-116.66666666666667</v>
      </c>
      <c r="F66" s="33">
        <f>(C66-D66)/B46</f>
        <v>-6.0869565217391308</v>
      </c>
      <c r="G66" s="33">
        <f>(C66-D66)/B35</f>
        <v>-5.4263565891472867</v>
      </c>
      <c r="H66" s="39"/>
    </row>
    <row r="67" spans="1:8" x14ac:dyDescent="0.2">
      <c r="A67" s="45" t="s">
        <v>142</v>
      </c>
      <c r="B67" s="46">
        <v>0</v>
      </c>
      <c r="C67" s="43">
        <v>0</v>
      </c>
      <c r="D67" s="44">
        <v>0</v>
      </c>
      <c r="E67" s="44" t="e">
        <f t="shared" si="0"/>
        <v>#DIV/0!</v>
      </c>
      <c r="F67" s="33">
        <f>(C67-D67)/B46</f>
        <v>0</v>
      </c>
      <c r="G67" s="33">
        <f>(C67-D67)/B35</f>
        <v>0</v>
      </c>
    </row>
    <row r="68" spans="1:8" x14ac:dyDescent="0.2">
      <c r="A68" s="34" t="s">
        <v>139</v>
      </c>
      <c r="B68" s="23">
        <v>200</v>
      </c>
      <c r="C68" s="43">
        <v>0</v>
      </c>
      <c r="D68" s="44">
        <v>24000</v>
      </c>
      <c r="E68" s="44">
        <f t="shared" si="0"/>
        <v>-120</v>
      </c>
      <c r="F68" s="33">
        <f>(C68-D68)/B46</f>
        <v>-20.869565217391305</v>
      </c>
      <c r="G68" s="33">
        <f>(C68-D68)/B35</f>
        <v>-18.604651162790699</v>
      </c>
    </row>
    <row r="69" spans="1:8" x14ac:dyDescent="0.2">
      <c r="A69" s="47"/>
      <c r="B69" s="33"/>
      <c r="C69" s="48">
        <f>SUM(C63:C68)</f>
        <v>15000</v>
      </c>
      <c r="D69" s="49">
        <f>SUM(D63:D68)</f>
        <v>65000</v>
      </c>
    </row>
    <row r="70" spans="1:8" ht="15" x14ac:dyDescent="0.25">
      <c r="A70" s="35" t="s">
        <v>130</v>
      </c>
      <c r="B70" s="40">
        <f>SUM(B63:B69)</f>
        <v>900</v>
      </c>
      <c r="C70" s="29">
        <f>B70/B4</f>
        <v>0.22500000000000001</v>
      </c>
    </row>
    <row r="71" spans="1:8" ht="15" x14ac:dyDescent="0.25">
      <c r="A71" s="35" t="s">
        <v>131</v>
      </c>
      <c r="B71" s="40">
        <f>B59-B70</f>
        <v>0</v>
      </c>
      <c r="C71" s="50">
        <f>SUM(C5,C6,C34,C45,C58,C70)</f>
        <v>1</v>
      </c>
      <c r="D71" s="21">
        <f>(1-C71)</f>
        <v>0</v>
      </c>
    </row>
    <row r="72" spans="1:8" x14ac:dyDescent="0.2">
      <c r="B72" s="33"/>
    </row>
    <row r="73" spans="1:8" ht="21" x14ac:dyDescent="0.35">
      <c r="A73" s="51" t="s">
        <v>132</v>
      </c>
    </row>
  </sheetData>
  <mergeCells count="2">
    <mergeCell ref="A1:E1"/>
    <mergeCell ref="A2:C2"/>
  </mergeCells>
  <phoneticPr fontId="3" type="noConversion"/>
  <conditionalFormatting sqref="D71">
    <cfRule type="cellIs" dxfId="10" priority="1" operator="lessThan">
      <formula>1</formula>
    </cfRule>
  </conditionalFormatting>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workbookViewId="0">
      <pane xSplit="2" ySplit="6" topLeftCell="C7" activePane="bottomRight" state="frozen"/>
      <selection pane="topRight" activeCell="C1" sqref="C1"/>
      <selection pane="bottomLeft" activeCell="A6" sqref="A6"/>
      <selection pane="bottomRight" activeCell="G1" sqref="G1"/>
    </sheetView>
  </sheetViews>
  <sheetFormatPr defaultRowHeight="12.75" x14ac:dyDescent="0.2"/>
  <cols>
    <col min="1" max="1" width="16.140625" customWidth="1"/>
    <col min="2" max="2" width="11.140625" style="14" customWidth="1"/>
    <col min="3" max="3" width="15" style="1" customWidth="1"/>
    <col min="4" max="4" width="11.5703125" style="1" customWidth="1"/>
    <col min="5" max="14" width="11.7109375" style="1" bestFit="1" customWidth="1"/>
    <col min="15" max="15" width="11.28515625" customWidth="1"/>
    <col min="16" max="16" width="10.7109375" style="4" bestFit="1" customWidth="1"/>
    <col min="17" max="17" width="9.85546875" customWidth="1"/>
  </cols>
  <sheetData>
    <row r="1" spans="1:18" ht="101.25" customHeight="1" x14ac:dyDescent="0.2">
      <c r="A1" s="52" t="s">
        <v>146</v>
      </c>
      <c r="B1" s="52"/>
      <c r="C1" s="52"/>
      <c r="D1" s="52"/>
      <c r="E1" s="52"/>
      <c r="F1" s="52"/>
      <c r="G1"/>
      <c r="H1"/>
      <c r="I1"/>
      <c r="J1"/>
      <c r="K1"/>
      <c r="L1"/>
      <c r="M1"/>
      <c r="N1"/>
      <c r="P1"/>
    </row>
    <row r="2" spans="1:18" x14ac:dyDescent="0.2">
      <c r="A2" t="s">
        <v>140</v>
      </c>
    </row>
    <row r="4" spans="1:18" x14ac:dyDescent="0.2">
      <c r="O4" t="s">
        <v>33</v>
      </c>
      <c r="P4" s="4" t="s">
        <v>34</v>
      </c>
      <c r="Q4" t="s">
        <v>35</v>
      </c>
    </row>
    <row r="5" spans="1:18" x14ac:dyDescent="0.2">
      <c r="A5" t="s">
        <v>4</v>
      </c>
      <c r="B5" s="15" t="s">
        <v>42</v>
      </c>
      <c r="C5" s="1" t="s">
        <v>5</v>
      </c>
      <c r="D5" s="1" t="s">
        <v>14</v>
      </c>
      <c r="E5" s="1" t="s">
        <v>15</v>
      </c>
      <c r="F5" s="1" t="s">
        <v>16</v>
      </c>
      <c r="G5" s="1" t="s">
        <v>17</v>
      </c>
      <c r="H5" s="1" t="s">
        <v>18</v>
      </c>
      <c r="I5" s="1" t="s">
        <v>19</v>
      </c>
      <c r="J5" s="1" t="s">
        <v>20</v>
      </c>
      <c r="K5" s="1" t="s">
        <v>21</v>
      </c>
      <c r="L5" s="1" t="s">
        <v>22</v>
      </c>
      <c r="M5" s="1" t="s">
        <v>23</v>
      </c>
      <c r="N5" s="1" t="s">
        <v>24</v>
      </c>
      <c r="R5" t="s">
        <v>36</v>
      </c>
    </row>
    <row r="6" spans="1:18" x14ac:dyDescent="0.2">
      <c r="A6" t="s">
        <v>0</v>
      </c>
      <c r="B6" s="17">
        <v>6000</v>
      </c>
      <c r="C6" s="1">
        <v>6000</v>
      </c>
      <c r="D6" s="1">
        <v>6000</v>
      </c>
      <c r="E6" s="1">
        <v>6000</v>
      </c>
      <c r="F6" s="1">
        <v>6000</v>
      </c>
      <c r="G6" s="1">
        <v>6000</v>
      </c>
      <c r="H6" s="1">
        <v>6000</v>
      </c>
      <c r="I6" s="1">
        <v>6000</v>
      </c>
      <c r="J6" s="1">
        <v>6000</v>
      </c>
      <c r="K6" s="1">
        <v>6000</v>
      </c>
      <c r="L6" s="1">
        <v>6000</v>
      </c>
      <c r="M6" s="1">
        <v>6000</v>
      </c>
      <c r="N6" s="1">
        <v>6000</v>
      </c>
      <c r="O6" s="1">
        <f t="shared" ref="O6:O37" si="0">SUM(C6:N6)</f>
        <v>72000</v>
      </c>
      <c r="R6">
        <v>12</v>
      </c>
    </row>
    <row r="7" spans="1:18" x14ac:dyDescent="0.2">
      <c r="B7" s="17"/>
      <c r="C7" s="3"/>
      <c r="O7" s="1">
        <f t="shared" si="0"/>
        <v>0</v>
      </c>
    </row>
    <row r="8" spans="1:18" x14ac:dyDescent="0.2">
      <c r="A8" t="s">
        <v>1</v>
      </c>
      <c r="B8" s="17">
        <f>B6*0.1</f>
        <v>600</v>
      </c>
      <c r="C8" s="1">
        <f>C6*0.1</f>
        <v>600</v>
      </c>
      <c r="D8" s="1">
        <f t="shared" ref="D8:K8" si="1">D6*0.1</f>
        <v>600</v>
      </c>
      <c r="E8" s="1">
        <f t="shared" si="1"/>
        <v>600</v>
      </c>
      <c r="F8" s="1">
        <f t="shared" si="1"/>
        <v>600</v>
      </c>
      <c r="G8" s="1">
        <f t="shared" si="1"/>
        <v>600</v>
      </c>
      <c r="H8" s="1">
        <f t="shared" si="1"/>
        <v>600</v>
      </c>
      <c r="I8" s="1">
        <f t="shared" si="1"/>
        <v>600</v>
      </c>
      <c r="J8" s="1">
        <f t="shared" si="1"/>
        <v>600</v>
      </c>
      <c r="K8" s="1">
        <f t="shared" si="1"/>
        <v>600</v>
      </c>
      <c r="L8" s="1">
        <f>L6*0.1</f>
        <v>600</v>
      </c>
      <c r="M8" s="1">
        <f>M6*0.1</f>
        <v>600</v>
      </c>
      <c r="N8" s="1">
        <f>N6*0.1</f>
        <v>600</v>
      </c>
      <c r="O8" s="1">
        <f t="shared" si="0"/>
        <v>7200</v>
      </c>
      <c r="P8" s="4">
        <f>O8/O6</f>
        <v>0.1</v>
      </c>
      <c r="Q8" s="3">
        <f t="shared" ref="Q8:Q36" si="2">AVERAGE(C8:N8)</f>
        <v>600</v>
      </c>
    </row>
    <row r="9" spans="1:18" x14ac:dyDescent="0.2">
      <c r="A9" s="22" t="s">
        <v>51</v>
      </c>
      <c r="B9" s="17">
        <v>500</v>
      </c>
      <c r="C9" s="1">
        <v>500</v>
      </c>
      <c r="D9" s="1">
        <v>500</v>
      </c>
      <c r="E9" s="1">
        <v>500</v>
      </c>
      <c r="F9" s="1">
        <v>500</v>
      </c>
      <c r="G9" s="1">
        <v>500</v>
      </c>
      <c r="H9" s="1">
        <v>500</v>
      </c>
      <c r="I9" s="1">
        <v>500</v>
      </c>
      <c r="J9" s="1">
        <v>500</v>
      </c>
      <c r="K9" s="1">
        <v>500</v>
      </c>
      <c r="L9" s="1">
        <v>500</v>
      </c>
      <c r="M9" s="1">
        <v>500</v>
      </c>
      <c r="N9" s="1">
        <v>500</v>
      </c>
      <c r="O9" s="1">
        <f t="shared" si="0"/>
        <v>6000</v>
      </c>
      <c r="P9" s="4">
        <f>O9/O6</f>
        <v>8.3333333333333329E-2</v>
      </c>
      <c r="Q9" s="3">
        <f t="shared" si="2"/>
        <v>500</v>
      </c>
    </row>
    <row r="10" spans="1:18" x14ac:dyDescent="0.2">
      <c r="A10" s="22" t="s">
        <v>25</v>
      </c>
      <c r="B10" s="17">
        <f>B6*0.2</f>
        <v>1200</v>
      </c>
      <c r="C10" s="1">
        <f t="shared" ref="C10:N10" si="3">C6*0.17</f>
        <v>1020.0000000000001</v>
      </c>
      <c r="D10" s="1">
        <f t="shared" si="3"/>
        <v>1020.0000000000001</v>
      </c>
      <c r="E10" s="1">
        <f t="shared" si="3"/>
        <v>1020.0000000000001</v>
      </c>
      <c r="F10" s="1">
        <f t="shared" si="3"/>
        <v>1020.0000000000001</v>
      </c>
      <c r="G10" s="1">
        <f>G6*0.17</f>
        <v>1020.0000000000001</v>
      </c>
      <c r="H10" s="1">
        <f t="shared" si="3"/>
        <v>1020.0000000000001</v>
      </c>
      <c r="I10" s="1">
        <f t="shared" si="3"/>
        <v>1020.0000000000001</v>
      </c>
      <c r="J10" s="1">
        <f t="shared" si="3"/>
        <v>1020.0000000000001</v>
      </c>
      <c r="K10" s="1">
        <f t="shared" si="3"/>
        <v>1020.0000000000001</v>
      </c>
      <c r="L10" s="1">
        <f t="shared" si="3"/>
        <v>1020.0000000000001</v>
      </c>
      <c r="M10" s="1">
        <f t="shared" si="3"/>
        <v>1020.0000000000001</v>
      </c>
      <c r="N10" s="1">
        <f t="shared" si="3"/>
        <v>1020.0000000000001</v>
      </c>
      <c r="O10" s="1">
        <f t="shared" si="0"/>
        <v>12240.000000000002</v>
      </c>
      <c r="P10" s="4">
        <f>O10/O6</f>
        <v>0.17</v>
      </c>
      <c r="Q10" s="3">
        <f t="shared" si="2"/>
        <v>1020.0000000000001</v>
      </c>
    </row>
    <row r="11" spans="1:18" x14ac:dyDescent="0.2">
      <c r="A11" s="22" t="s">
        <v>52</v>
      </c>
      <c r="B11" s="17">
        <v>0</v>
      </c>
      <c r="C11" s="1">
        <v>100</v>
      </c>
      <c r="D11" s="1">
        <v>100</v>
      </c>
      <c r="E11" s="1">
        <v>100</v>
      </c>
      <c r="F11" s="1">
        <v>100</v>
      </c>
      <c r="G11" s="1">
        <v>100</v>
      </c>
      <c r="H11" s="1">
        <v>100</v>
      </c>
      <c r="I11" s="1">
        <v>100</v>
      </c>
      <c r="J11" s="1">
        <v>100</v>
      </c>
      <c r="K11" s="1">
        <v>100</v>
      </c>
      <c r="L11" s="1">
        <v>100</v>
      </c>
      <c r="M11" s="1">
        <v>100</v>
      </c>
      <c r="N11" s="1">
        <v>100</v>
      </c>
      <c r="O11" s="1">
        <f t="shared" si="0"/>
        <v>1200</v>
      </c>
      <c r="P11" s="4">
        <f>O11/O6</f>
        <v>1.6666666666666666E-2</v>
      </c>
      <c r="Q11" s="3">
        <f t="shared" si="2"/>
        <v>100</v>
      </c>
    </row>
    <row r="12" spans="1:18" x14ac:dyDescent="0.2">
      <c r="A12" t="s">
        <v>133</v>
      </c>
      <c r="B12" s="17">
        <v>100</v>
      </c>
      <c r="C12" s="1">
        <v>0</v>
      </c>
      <c r="D12" s="1">
        <v>0</v>
      </c>
      <c r="E12" s="1">
        <v>0</v>
      </c>
      <c r="F12" s="1">
        <v>0</v>
      </c>
      <c r="G12" s="1">
        <v>0</v>
      </c>
      <c r="H12" s="1">
        <v>0</v>
      </c>
      <c r="I12" s="1">
        <v>0</v>
      </c>
      <c r="J12" s="1">
        <v>0</v>
      </c>
      <c r="K12" s="1">
        <v>0</v>
      </c>
      <c r="L12" s="1">
        <v>0</v>
      </c>
      <c r="M12" s="1">
        <v>0</v>
      </c>
      <c r="N12" s="1">
        <v>0</v>
      </c>
      <c r="O12" s="1">
        <f t="shared" si="0"/>
        <v>0</v>
      </c>
      <c r="P12" s="4">
        <f>O12/O6</f>
        <v>0</v>
      </c>
      <c r="Q12" s="3">
        <f t="shared" si="2"/>
        <v>0</v>
      </c>
    </row>
    <row r="13" spans="1:18" x14ac:dyDescent="0.2">
      <c r="A13" t="s">
        <v>3</v>
      </c>
      <c r="B13" s="17">
        <v>65</v>
      </c>
      <c r="C13" s="1">
        <v>65</v>
      </c>
      <c r="D13" s="1">
        <v>65</v>
      </c>
      <c r="E13" s="1">
        <v>65</v>
      </c>
      <c r="F13" s="1">
        <v>65</v>
      </c>
      <c r="G13" s="1">
        <v>65</v>
      </c>
      <c r="H13" s="1">
        <v>65</v>
      </c>
      <c r="I13" s="1">
        <v>65</v>
      </c>
      <c r="J13" s="1">
        <v>65</v>
      </c>
      <c r="K13" s="1">
        <v>65</v>
      </c>
      <c r="L13" s="1">
        <v>65</v>
      </c>
      <c r="M13" s="1">
        <v>65</v>
      </c>
      <c r="N13" s="1">
        <v>65</v>
      </c>
      <c r="O13" s="1">
        <f t="shared" si="0"/>
        <v>780</v>
      </c>
      <c r="P13" s="4">
        <f>O13/O6</f>
        <v>1.0833333333333334E-2</v>
      </c>
      <c r="Q13" s="3">
        <f t="shared" si="2"/>
        <v>65</v>
      </c>
    </row>
    <row r="14" spans="1:18" x14ac:dyDescent="0.2">
      <c r="A14" t="s">
        <v>134</v>
      </c>
      <c r="B14" s="17">
        <v>50</v>
      </c>
      <c r="C14" s="1">
        <v>59.63</v>
      </c>
      <c r="D14" s="1">
        <v>59.04</v>
      </c>
      <c r="E14" s="1">
        <v>45.2</v>
      </c>
      <c r="F14" s="1">
        <v>39.200000000000003</v>
      </c>
      <c r="G14" s="1">
        <v>25</v>
      </c>
      <c r="H14" s="1">
        <v>24.32</v>
      </c>
      <c r="I14" s="1">
        <v>24.33</v>
      </c>
      <c r="J14" s="1">
        <v>26.4</v>
      </c>
      <c r="K14" s="1">
        <v>28.5</v>
      </c>
      <c r="L14" s="1">
        <v>30.15</v>
      </c>
      <c r="M14" s="1">
        <v>42.4</v>
      </c>
      <c r="N14" s="1">
        <v>49.5</v>
      </c>
      <c r="O14" s="1">
        <f t="shared" si="0"/>
        <v>453.6699999999999</v>
      </c>
      <c r="P14" s="4">
        <f>O14/O6</f>
        <v>6.3009722222222208E-3</v>
      </c>
      <c r="Q14" s="3">
        <f t="shared" si="2"/>
        <v>37.805833333333325</v>
      </c>
    </row>
    <row r="15" spans="1:18" x14ac:dyDescent="0.2">
      <c r="A15" t="s">
        <v>59</v>
      </c>
      <c r="B15" s="17">
        <v>702</v>
      </c>
      <c r="C15" s="1">
        <v>396.91</v>
      </c>
      <c r="D15" s="1">
        <v>398.4</v>
      </c>
      <c r="E15" s="1">
        <v>399.89</v>
      </c>
      <c r="F15" s="1">
        <v>401.39</v>
      </c>
      <c r="G15" s="1">
        <v>402.9</v>
      </c>
      <c r="H15" s="1">
        <v>403.8</v>
      </c>
      <c r="I15" s="1">
        <v>404.7</v>
      </c>
      <c r="J15" s="1">
        <v>405.2</v>
      </c>
      <c r="K15" s="1">
        <v>406.4</v>
      </c>
      <c r="L15" s="1">
        <v>407.8</v>
      </c>
      <c r="M15" s="1">
        <v>409.3</v>
      </c>
      <c r="N15" s="1">
        <v>410.3</v>
      </c>
      <c r="O15" s="1">
        <f t="shared" si="0"/>
        <v>4846.99</v>
      </c>
      <c r="P15" s="4">
        <f>O15/O6</f>
        <v>6.7319305555555556E-2</v>
      </c>
      <c r="Q15" s="3">
        <f t="shared" si="2"/>
        <v>403.9158333333333</v>
      </c>
    </row>
    <row r="16" spans="1:18" x14ac:dyDescent="0.2">
      <c r="A16" t="s">
        <v>135</v>
      </c>
      <c r="B16" s="17">
        <v>0</v>
      </c>
      <c r="C16" s="1">
        <v>0</v>
      </c>
      <c r="D16" s="1">
        <v>0</v>
      </c>
      <c r="E16" s="1">
        <v>0</v>
      </c>
      <c r="F16" s="1">
        <v>0</v>
      </c>
      <c r="G16" s="1">
        <v>0</v>
      </c>
      <c r="H16" s="1">
        <v>0</v>
      </c>
      <c r="I16" s="1">
        <v>0</v>
      </c>
      <c r="J16" s="1">
        <v>0</v>
      </c>
      <c r="K16" s="1">
        <v>0</v>
      </c>
      <c r="L16" s="1">
        <v>0</v>
      </c>
      <c r="M16" s="1">
        <v>0</v>
      </c>
      <c r="N16" s="1">
        <v>0</v>
      </c>
      <c r="O16" s="1">
        <f t="shared" si="0"/>
        <v>0</v>
      </c>
      <c r="P16" s="4">
        <f>O16/O6</f>
        <v>0</v>
      </c>
      <c r="Q16" s="3">
        <f t="shared" si="2"/>
        <v>0</v>
      </c>
    </row>
    <row r="17" spans="1:17" x14ac:dyDescent="0.2">
      <c r="A17" t="s">
        <v>57</v>
      </c>
      <c r="B17" s="17">
        <v>150</v>
      </c>
      <c r="C17" s="1">
        <v>111.84</v>
      </c>
      <c r="D17" s="1">
        <v>111.84</v>
      </c>
      <c r="E17" s="1">
        <v>111.84</v>
      </c>
      <c r="F17" s="1">
        <v>111.84</v>
      </c>
      <c r="G17" s="1">
        <v>111.84</v>
      </c>
      <c r="H17" s="1">
        <v>111.84</v>
      </c>
      <c r="I17" s="1">
        <v>111.84</v>
      </c>
      <c r="J17" s="1">
        <v>111.84</v>
      </c>
      <c r="K17" s="1">
        <v>111.84</v>
      </c>
      <c r="L17" s="1">
        <v>111.84</v>
      </c>
      <c r="M17" s="1">
        <v>111.84</v>
      </c>
      <c r="N17" s="1">
        <v>111.84</v>
      </c>
      <c r="O17" s="1">
        <f t="shared" si="0"/>
        <v>1342.08</v>
      </c>
      <c r="P17" s="4">
        <f>O17/O6</f>
        <v>1.864E-2</v>
      </c>
      <c r="Q17" s="3">
        <f t="shared" si="2"/>
        <v>111.83999999999999</v>
      </c>
    </row>
    <row r="18" spans="1:17" x14ac:dyDescent="0.2">
      <c r="A18" t="s">
        <v>8</v>
      </c>
      <c r="B18" s="17">
        <v>17</v>
      </c>
      <c r="C18" s="1">
        <v>16.23</v>
      </c>
      <c r="D18" s="1">
        <v>16.23</v>
      </c>
      <c r="E18" s="1">
        <v>16.23</v>
      </c>
      <c r="F18" s="1">
        <v>16.23</v>
      </c>
      <c r="G18" s="1">
        <v>16.23</v>
      </c>
      <c r="H18" s="1">
        <v>16.23</v>
      </c>
      <c r="I18" s="1">
        <v>16.23</v>
      </c>
      <c r="J18" s="1">
        <v>16.23</v>
      </c>
      <c r="K18" s="1">
        <v>16.23</v>
      </c>
      <c r="L18" s="1">
        <v>16.23</v>
      </c>
      <c r="M18" s="1">
        <v>16.23</v>
      </c>
      <c r="N18" s="1">
        <v>16.23</v>
      </c>
      <c r="O18" s="1">
        <f t="shared" si="0"/>
        <v>194.75999999999996</v>
      </c>
      <c r="P18" s="4">
        <f>O18/O6</f>
        <v>2.7049999999999995E-3</v>
      </c>
      <c r="Q18" s="3">
        <f t="shared" si="2"/>
        <v>16.229999999999997</v>
      </c>
    </row>
    <row r="19" spans="1:17" x14ac:dyDescent="0.2">
      <c r="A19" t="s">
        <v>9</v>
      </c>
      <c r="B19" s="17">
        <v>100</v>
      </c>
      <c r="C19" s="1">
        <v>102.42</v>
      </c>
      <c r="D19" s="1">
        <v>62.13</v>
      </c>
      <c r="E19" s="1">
        <v>114.74</v>
      </c>
      <c r="F19" s="1">
        <v>79.5</v>
      </c>
      <c r="G19" s="1">
        <v>112.3</v>
      </c>
      <c r="H19" s="1">
        <v>118.5</v>
      </c>
      <c r="I19" s="1">
        <v>96.32</v>
      </c>
      <c r="J19" s="1">
        <v>85</v>
      </c>
      <c r="K19" s="1">
        <v>79.5</v>
      </c>
      <c r="L19" s="1">
        <v>125.3</v>
      </c>
      <c r="M19" s="1">
        <v>135.6</v>
      </c>
      <c r="N19" s="1">
        <v>145.80000000000001</v>
      </c>
      <c r="O19" s="1">
        <f t="shared" si="0"/>
        <v>1257.1099999999999</v>
      </c>
      <c r="P19" s="4">
        <f>O19/O6</f>
        <v>1.745986111111111E-2</v>
      </c>
      <c r="Q19" s="3">
        <f t="shared" si="2"/>
        <v>104.75916666666666</v>
      </c>
    </row>
    <row r="20" spans="1:17" x14ac:dyDescent="0.2">
      <c r="A20" t="s">
        <v>60</v>
      </c>
      <c r="B20" s="17">
        <v>0</v>
      </c>
      <c r="C20" s="1">
        <v>25</v>
      </c>
      <c r="D20" s="1">
        <v>25</v>
      </c>
      <c r="E20" s="1">
        <v>25</v>
      </c>
      <c r="F20" s="1">
        <v>354</v>
      </c>
      <c r="G20" s="1">
        <v>125</v>
      </c>
      <c r="H20" s="1">
        <v>25</v>
      </c>
      <c r="I20" s="1">
        <v>25</v>
      </c>
      <c r="J20" s="1">
        <v>25</v>
      </c>
      <c r="K20" s="1">
        <v>25</v>
      </c>
      <c r="L20" s="1">
        <v>75</v>
      </c>
      <c r="M20" s="1">
        <v>25</v>
      </c>
      <c r="N20" s="1">
        <v>150</v>
      </c>
      <c r="O20" s="1">
        <f t="shared" si="0"/>
        <v>904</v>
      </c>
      <c r="P20" s="4">
        <f>O20/O6</f>
        <v>1.2555555555555556E-2</v>
      </c>
      <c r="Q20" s="3">
        <f t="shared" si="2"/>
        <v>75.333333333333329</v>
      </c>
    </row>
    <row r="21" spans="1:17" x14ac:dyDescent="0.2">
      <c r="A21" t="s">
        <v>54</v>
      </c>
      <c r="B21" s="17">
        <v>1000</v>
      </c>
      <c r="C21" s="1">
        <v>889.19</v>
      </c>
      <c r="D21" s="1">
        <v>1563.36</v>
      </c>
      <c r="E21" s="1">
        <v>245.07</v>
      </c>
      <c r="F21" s="1">
        <v>790</v>
      </c>
      <c r="G21" s="1">
        <v>856.31</v>
      </c>
      <c r="H21" s="1">
        <v>795.6</v>
      </c>
      <c r="I21" s="1">
        <v>1150.42</v>
      </c>
      <c r="J21" s="1">
        <v>900.2</v>
      </c>
      <c r="K21" s="1">
        <v>795.23</v>
      </c>
      <c r="L21" s="1">
        <v>642.57000000000005</v>
      </c>
      <c r="M21" s="1">
        <v>1256.9000000000001</v>
      </c>
      <c r="N21" s="1">
        <v>1542.1</v>
      </c>
      <c r="O21" s="1">
        <f t="shared" si="0"/>
        <v>11426.95</v>
      </c>
      <c r="P21" s="4">
        <f>O21/O6</f>
        <v>0.15870763888888889</v>
      </c>
      <c r="Q21" s="3">
        <f t="shared" si="2"/>
        <v>952.24583333333339</v>
      </c>
    </row>
    <row r="22" spans="1:17" x14ac:dyDescent="0.2">
      <c r="A22" t="s">
        <v>10</v>
      </c>
      <c r="B22" s="17">
        <v>0</v>
      </c>
      <c r="C22" s="1">
        <v>30</v>
      </c>
      <c r="D22" s="1">
        <v>30</v>
      </c>
      <c r="E22" s="1">
        <v>30</v>
      </c>
      <c r="F22" s="1">
        <v>30</v>
      </c>
      <c r="G22" s="1">
        <v>30</v>
      </c>
      <c r="H22" s="1">
        <v>30</v>
      </c>
      <c r="I22" s="1">
        <v>30</v>
      </c>
      <c r="J22" s="1">
        <v>30</v>
      </c>
      <c r="K22" s="1">
        <v>30</v>
      </c>
      <c r="L22" s="1">
        <v>30</v>
      </c>
      <c r="M22" s="1">
        <v>30</v>
      </c>
      <c r="N22" s="1">
        <v>30</v>
      </c>
      <c r="O22" s="1">
        <f t="shared" si="0"/>
        <v>360</v>
      </c>
      <c r="P22" s="4">
        <f>O22/O6</f>
        <v>5.0000000000000001E-3</v>
      </c>
      <c r="Q22" s="3">
        <f t="shared" si="2"/>
        <v>30</v>
      </c>
    </row>
    <row r="23" spans="1:17" x14ac:dyDescent="0.2">
      <c r="A23" s="22" t="s">
        <v>61</v>
      </c>
      <c r="B23" s="17">
        <v>195</v>
      </c>
      <c r="C23" s="1">
        <v>344.19</v>
      </c>
      <c r="D23" s="1">
        <v>500.72</v>
      </c>
      <c r="E23" s="1">
        <v>195</v>
      </c>
      <c r="F23" s="1">
        <v>235.6</v>
      </c>
      <c r="G23" s="1">
        <v>256.5</v>
      </c>
      <c r="H23" s="1">
        <v>195</v>
      </c>
      <c r="I23" s="1">
        <v>430.25</v>
      </c>
      <c r="J23" s="1">
        <v>215</v>
      </c>
      <c r="K23" s="1">
        <v>320.5</v>
      </c>
      <c r="L23" s="1">
        <v>195</v>
      </c>
      <c r="M23" s="1">
        <v>325.60000000000002</v>
      </c>
      <c r="N23" s="1">
        <v>650</v>
      </c>
      <c r="O23" s="1">
        <f t="shared" si="0"/>
        <v>3863.36</v>
      </c>
      <c r="P23" s="4">
        <f>O23/O6</f>
        <v>5.3657777777777776E-2</v>
      </c>
      <c r="Q23" s="3">
        <f t="shared" si="2"/>
        <v>321.94666666666666</v>
      </c>
    </row>
    <row r="24" spans="1:17" x14ac:dyDescent="0.2">
      <c r="A24" t="s">
        <v>11</v>
      </c>
      <c r="B24" s="17">
        <v>0</v>
      </c>
      <c r="C24" s="1">
        <v>25</v>
      </c>
      <c r="D24" s="1">
        <v>25</v>
      </c>
      <c r="E24" s="1">
        <v>25</v>
      </c>
      <c r="F24" s="1">
        <v>25</v>
      </c>
      <c r="G24" s="1">
        <v>25</v>
      </c>
      <c r="H24" s="1">
        <v>25</v>
      </c>
      <c r="I24" s="1">
        <v>25</v>
      </c>
      <c r="J24" s="1">
        <v>25</v>
      </c>
      <c r="K24" s="1">
        <v>25</v>
      </c>
      <c r="L24" s="1">
        <v>25</v>
      </c>
      <c r="M24" s="1">
        <v>25</v>
      </c>
      <c r="N24" s="1">
        <v>25</v>
      </c>
      <c r="O24" s="1">
        <f t="shared" si="0"/>
        <v>300</v>
      </c>
      <c r="P24" s="4">
        <f>O24/O6</f>
        <v>4.1666666666666666E-3</v>
      </c>
      <c r="Q24" s="3">
        <f t="shared" si="2"/>
        <v>25</v>
      </c>
    </row>
    <row r="25" spans="1:17" x14ac:dyDescent="0.2">
      <c r="A25" t="s">
        <v>40</v>
      </c>
      <c r="B25" s="17">
        <v>0</v>
      </c>
      <c r="C25" s="1">
        <v>0</v>
      </c>
      <c r="D25" s="1">
        <v>0</v>
      </c>
      <c r="E25" s="1">
        <v>0</v>
      </c>
      <c r="F25" s="1">
        <v>0</v>
      </c>
      <c r="G25" s="1">
        <v>0</v>
      </c>
      <c r="H25" s="1">
        <v>0</v>
      </c>
      <c r="I25" s="1">
        <v>0</v>
      </c>
      <c r="J25" s="1">
        <v>0</v>
      </c>
      <c r="K25" s="1">
        <v>0</v>
      </c>
      <c r="L25" s="1">
        <v>0</v>
      </c>
      <c r="M25" s="1">
        <v>0</v>
      </c>
      <c r="N25" s="1">
        <v>0</v>
      </c>
      <c r="O25" s="1">
        <f t="shared" si="0"/>
        <v>0</v>
      </c>
      <c r="P25" s="4">
        <f>O25/O6</f>
        <v>0</v>
      </c>
      <c r="Q25" s="3">
        <f t="shared" si="2"/>
        <v>0</v>
      </c>
    </row>
    <row r="26" spans="1:17" x14ac:dyDescent="0.2">
      <c r="A26" s="22" t="s">
        <v>62</v>
      </c>
      <c r="B26" s="17">
        <v>90</v>
      </c>
      <c r="C26" s="1">
        <v>5.5</v>
      </c>
      <c r="D26" s="1">
        <v>11.5</v>
      </c>
      <c r="E26" s="1">
        <v>5.5</v>
      </c>
      <c r="F26" s="1">
        <v>0</v>
      </c>
      <c r="G26" s="1">
        <v>0</v>
      </c>
      <c r="H26" s="1">
        <v>0</v>
      </c>
      <c r="I26" s="1">
        <v>0</v>
      </c>
      <c r="J26" s="1">
        <v>0</v>
      </c>
      <c r="K26" s="1">
        <v>0</v>
      </c>
      <c r="L26" s="1">
        <v>0</v>
      </c>
      <c r="M26" s="1">
        <v>0</v>
      </c>
      <c r="N26" s="1">
        <v>0</v>
      </c>
      <c r="O26" s="1">
        <f t="shared" si="0"/>
        <v>22.5</v>
      </c>
      <c r="P26" s="4">
        <f>O26/O6</f>
        <v>3.1250000000000001E-4</v>
      </c>
      <c r="Q26" s="3">
        <f t="shared" si="2"/>
        <v>1.875</v>
      </c>
    </row>
    <row r="27" spans="1:17" x14ac:dyDescent="0.2">
      <c r="A27" s="22" t="s">
        <v>63</v>
      </c>
      <c r="B27" s="17">
        <v>250</v>
      </c>
      <c r="C27" s="1">
        <v>182.8</v>
      </c>
      <c r="D27" s="1">
        <v>40</v>
      </c>
      <c r="E27" s="1">
        <v>359</v>
      </c>
      <c r="F27" s="1">
        <v>200</v>
      </c>
      <c r="G27" s="1">
        <v>200</v>
      </c>
      <c r="H27" s="1">
        <v>200</v>
      </c>
      <c r="I27" s="1">
        <v>200</v>
      </c>
      <c r="J27" s="1">
        <v>200</v>
      </c>
      <c r="K27" s="1">
        <v>200</v>
      </c>
      <c r="L27" s="1">
        <v>200</v>
      </c>
      <c r="M27" s="1">
        <v>200</v>
      </c>
      <c r="N27" s="1">
        <v>200</v>
      </c>
      <c r="O27" s="1">
        <f t="shared" si="0"/>
        <v>2381.8000000000002</v>
      </c>
      <c r="P27" s="4">
        <f>O27/O6</f>
        <v>3.3080555555555557E-2</v>
      </c>
      <c r="Q27" s="3">
        <f t="shared" si="2"/>
        <v>198.48333333333335</v>
      </c>
    </row>
    <row r="28" spans="1:17" x14ac:dyDescent="0.2">
      <c r="A28" t="s">
        <v>27</v>
      </c>
      <c r="B28" s="17">
        <v>162</v>
      </c>
      <c r="C28" s="1">
        <v>156.91</v>
      </c>
      <c r="D28" s="1">
        <v>166.12</v>
      </c>
      <c r="E28" s="1">
        <v>189.28</v>
      </c>
      <c r="F28" s="1">
        <v>118.63</v>
      </c>
      <c r="G28" s="1">
        <v>118.63</v>
      </c>
      <c r="H28" s="1">
        <v>118.63</v>
      </c>
      <c r="I28" s="1">
        <v>118.63</v>
      </c>
      <c r="J28" s="1">
        <v>118.63</v>
      </c>
      <c r="K28" s="1">
        <v>118.63</v>
      </c>
      <c r="L28" s="1">
        <v>118.63</v>
      </c>
      <c r="M28" s="1">
        <v>118.63</v>
      </c>
      <c r="N28" s="1">
        <v>118.63</v>
      </c>
      <c r="O28" s="1">
        <f t="shared" si="0"/>
        <v>1579.9800000000005</v>
      </c>
      <c r="P28" s="4">
        <f>O28/O6</f>
        <v>2.1944166666666674E-2</v>
      </c>
      <c r="Q28" s="3">
        <f t="shared" si="2"/>
        <v>131.66500000000005</v>
      </c>
    </row>
    <row r="29" spans="1:17" x14ac:dyDescent="0.2">
      <c r="A29" t="s">
        <v>28</v>
      </c>
      <c r="B29" s="17">
        <v>150</v>
      </c>
      <c r="C29" s="1">
        <v>157.85</v>
      </c>
      <c r="D29" s="1">
        <v>170.24</v>
      </c>
      <c r="E29" s="1">
        <v>168.96</v>
      </c>
      <c r="F29" s="1">
        <v>155.24</v>
      </c>
      <c r="G29" s="1">
        <v>145.5</v>
      </c>
      <c r="H29" s="1">
        <v>189.5</v>
      </c>
      <c r="I29" s="1">
        <v>195.6</v>
      </c>
      <c r="J29" s="1">
        <v>201.5</v>
      </c>
      <c r="K29" s="1">
        <v>175.8</v>
      </c>
      <c r="L29" s="1">
        <v>143.96</v>
      </c>
      <c r="M29" s="1">
        <v>150.21</v>
      </c>
      <c r="N29" s="1">
        <v>160</v>
      </c>
      <c r="O29" s="1">
        <f t="shared" si="0"/>
        <v>2014.3600000000001</v>
      </c>
      <c r="P29" s="4">
        <f>O29/O6</f>
        <v>2.7977222222222223E-2</v>
      </c>
      <c r="Q29" s="3">
        <f t="shared" si="2"/>
        <v>167.86333333333334</v>
      </c>
    </row>
    <row r="30" spans="1:17" x14ac:dyDescent="0.2">
      <c r="A30" t="s">
        <v>65</v>
      </c>
      <c r="B30" s="17">
        <v>210</v>
      </c>
      <c r="C30" s="1">
        <v>61.72</v>
      </c>
      <c r="D30" s="1">
        <v>175</v>
      </c>
      <c r="E30" s="1">
        <v>175</v>
      </c>
      <c r="F30" s="1">
        <v>50</v>
      </c>
      <c r="G30" s="1">
        <v>75</v>
      </c>
      <c r="H30" s="1">
        <v>200</v>
      </c>
      <c r="I30" s="1">
        <v>0</v>
      </c>
      <c r="J30" s="1">
        <v>0</v>
      </c>
      <c r="K30" s="1">
        <v>45</v>
      </c>
      <c r="L30" s="1">
        <v>20</v>
      </c>
      <c r="M30" s="1">
        <v>0</v>
      </c>
      <c r="N30" s="1">
        <v>0</v>
      </c>
      <c r="O30" s="1">
        <f t="shared" si="0"/>
        <v>801.72</v>
      </c>
      <c r="P30" s="4">
        <f>O30/O6</f>
        <v>1.1135000000000001E-2</v>
      </c>
      <c r="Q30" s="3">
        <f t="shared" si="2"/>
        <v>66.81</v>
      </c>
    </row>
    <row r="31" spans="1:17" x14ac:dyDescent="0.2">
      <c r="A31" s="22" t="s">
        <v>64</v>
      </c>
      <c r="B31" s="17">
        <v>250</v>
      </c>
      <c r="C31" s="1">
        <v>188.87</v>
      </c>
      <c r="D31" s="1">
        <v>230</v>
      </c>
      <c r="E31" s="1">
        <v>230</v>
      </c>
      <c r="F31" s="1">
        <v>230</v>
      </c>
      <c r="G31" s="1">
        <v>230</v>
      </c>
      <c r="H31" s="1">
        <v>230</v>
      </c>
      <c r="I31" s="1">
        <v>230</v>
      </c>
      <c r="J31" s="1">
        <v>230</v>
      </c>
      <c r="K31" s="1">
        <v>230</v>
      </c>
      <c r="L31" s="1">
        <v>230</v>
      </c>
      <c r="M31" s="1">
        <v>230</v>
      </c>
      <c r="N31" s="1">
        <v>230</v>
      </c>
      <c r="O31" s="1">
        <f t="shared" si="0"/>
        <v>2718.87</v>
      </c>
      <c r="P31" s="4">
        <f>O31/O6</f>
        <v>3.7762083333333335E-2</v>
      </c>
      <c r="Q31" s="3">
        <f t="shared" si="2"/>
        <v>226.57249999999999</v>
      </c>
    </row>
    <row r="32" spans="1:17" x14ac:dyDescent="0.2">
      <c r="A32" s="22" t="s">
        <v>50</v>
      </c>
      <c r="B32" s="17">
        <v>0</v>
      </c>
      <c r="C32" s="1">
        <v>75</v>
      </c>
      <c r="D32" s="1">
        <v>75</v>
      </c>
      <c r="E32" s="1">
        <v>75</v>
      </c>
      <c r="F32" s="1">
        <v>75</v>
      </c>
      <c r="G32" s="1">
        <v>75</v>
      </c>
      <c r="H32" s="1">
        <v>75</v>
      </c>
      <c r="I32" s="1">
        <v>75</v>
      </c>
      <c r="J32" s="1">
        <v>75</v>
      </c>
      <c r="K32" s="1">
        <v>75</v>
      </c>
      <c r="L32" s="1">
        <v>75</v>
      </c>
      <c r="M32" s="1">
        <v>75</v>
      </c>
      <c r="N32" s="1">
        <v>75</v>
      </c>
      <c r="O32" s="1">
        <f t="shared" si="0"/>
        <v>900</v>
      </c>
      <c r="P32" s="4">
        <f>O32/O6</f>
        <v>1.2500000000000001E-2</v>
      </c>
      <c r="Q32" s="3">
        <f t="shared" si="2"/>
        <v>75</v>
      </c>
    </row>
    <row r="33" spans="1:17" x14ac:dyDescent="0.2">
      <c r="A33" s="22" t="s">
        <v>58</v>
      </c>
      <c r="B33" s="17">
        <v>0</v>
      </c>
      <c r="C33" s="1">
        <v>45</v>
      </c>
      <c r="D33" s="1">
        <v>43.2</v>
      </c>
      <c r="E33" s="1">
        <v>36.5</v>
      </c>
      <c r="F33" s="1">
        <v>54.2</v>
      </c>
      <c r="G33" s="1">
        <v>62.8</v>
      </c>
      <c r="H33" s="1">
        <v>41.35</v>
      </c>
      <c r="I33" s="1">
        <v>46.5</v>
      </c>
      <c r="J33" s="1">
        <v>75.8</v>
      </c>
      <c r="K33" s="1">
        <v>65.290000000000006</v>
      </c>
      <c r="L33" s="1">
        <v>98.66</v>
      </c>
      <c r="M33" s="1">
        <v>48.5</v>
      </c>
      <c r="N33" s="1">
        <v>85.2</v>
      </c>
      <c r="O33" s="1">
        <f t="shared" si="0"/>
        <v>703.00000000000011</v>
      </c>
      <c r="P33" s="4">
        <f>O33/O6</f>
        <v>9.7638888888888897E-3</v>
      </c>
      <c r="Q33" s="3">
        <f t="shared" si="2"/>
        <v>58.583333333333343</v>
      </c>
    </row>
    <row r="34" spans="1:17" x14ac:dyDescent="0.2">
      <c r="A34" t="s">
        <v>39</v>
      </c>
      <c r="B34" s="17">
        <v>0</v>
      </c>
      <c r="C34" s="1">
        <v>0</v>
      </c>
      <c r="D34" s="1">
        <v>0</v>
      </c>
      <c r="E34" s="1">
        <v>0</v>
      </c>
      <c r="F34" s="1">
        <v>450.2</v>
      </c>
      <c r="G34" s="1">
        <v>0</v>
      </c>
      <c r="H34" s="1">
        <v>35</v>
      </c>
      <c r="I34" s="1">
        <v>0</v>
      </c>
      <c r="J34" s="1">
        <v>26.5</v>
      </c>
      <c r="K34" s="1">
        <v>0</v>
      </c>
      <c r="L34" s="1">
        <v>35</v>
      </c>
      <c r="M34" s="1">
        <v>0</v>
      </c>
      <c r="N34" s="1">
        <v>0</v>
      </c>
      <c r="O34" s="1">
        <f t="shared" si="0"/>
        <v>546.70000000000005</v>
      </c>
      <c r="P34" s="4">
        <f>O34/O6</f>
        <v>7.593055555555556E-3</v>
      </c>
      <c r="Q34" s="3">
        <f t="shared" si="2"/>
        <v>45.558333333333337</v>
      </c>
    </row>
    <row r="35" spans="1:17" x14ac:dyDescent="0.2">
      <c r="A35" t="s">
        <v>32</v>
      </c>
      <c r="B35" s="17">
        <v>0</v>
      </c>
      <c r="C35" s="1">
        <v>517.16</v>
      </c>
      <c r="D35" s="1">
        <v>229.41</v>
      </c>
      <c r="E35" s="1">
        <v>25</v>
      </c>
      <c r="F35" s="1">
        <v>48.9</v>
      </c>
      <c r="G35" s="1">
        <v>128.63999999999999</v>
      </c>
      <c r="H35" s="1">
        <v>75</v>
      </c>
      <c r="I35" s="1">
        <v>265.48</v>
      </c>
      <c r="J35" s="1">
        <v>365.89</v>
      </c>
      <c r="K35" s="1">
        <v>101.2</v>
      </c>
      <c r="L35" s="1">
        <v>48.5</v>
      </c>
      <c r="M35" s="1">
        <v>26.5</v>
      </c>
      <c r="N35" s="1">
        <v>450.23</v>
      </c>
      <c r="O35" s="1">
        <f t="shared" si="0"/>
        <v>2281.91</v>
      </c>
      <c r="P35" s="4">
        <f>O35/O6</f>
        <v>3.1693194444444441E-2</v>
      </c>
      <c r="Q35" s="3">
        <f t="shared" si="2"/>
        <v>190.15916666666666</v>
      </c>
    </row>
    <row r="36" spans="1:17" x14ac:dyDescent="0.2">
      <c r="A36" t="s">
        <v>136</v>
      </c>
      <c r="B36" s="17">
        <v>0</v>
      </c>
      <c r="C36" s="1">
        <v>305.11</v>
      </c>
      <c r="D36" s="1">
        <v>303.62</v>
      </c>
      <c r="E36" s="1">
        <v>302.13</v>
      </c>
      <c r="F36" s="1">
        <v>300.63</v>
      </c>
      <c r="G36" s="1">
        <v>299.12</v>
      </c>
      <c r="H36" s="1">
        <v>298.22000000000003</v>
      </c>
      <c r="I36" s="1">
        <v>297.32</v>
      </c>
      <c r="J36" s="1">
        <v>296.82</v>
      </c>
      <c r="K36" s="1">
        <v>295.62</v>
      </c>
      <c r="L36" s="1">
        <v>294.22000000000003</v>
      </c>
      <c r="M36" s="1">
        <v>292.72000000000003</v>
      </c>
      <c r="N36" s="1">
        <v>291.72000000000003</v>
      </c>
      <c r="O36" s="1">
        <f t="shared" si="0"/>
        <v>3577.2500000000009</v>
      </c>
      <c r="P36" s="4">
        <f>O36/O6</f>
        <v>4.9684027777777792E-2</v>
      </c>
      <c r="Q36" s="3">
        <f t="shared" si="2"/>
        <v>298.10416666666674</v>
      </c>
    </row>
    <row r="37" spans="1:17" x14ac:dyDescent="0.2">
      <c r="A37" t="s">
        <v>12</v>
      </c>
      <c r="B37" s="18">
        <f t="shared" ref="B37:N37" si="4">SUM(B8:B36)</f>
        <v>5791</v>
      </c>
      <c r="C37" s="1">
        <f t="shared" si="4"/>
        <v>5981.33</v>
      </c>
      <c r="D37" s="1">
        <f t="shared" si="4"/>
        <v>6520.8099999999995</v>
      </c>
      <c r="E37" s="1">
        <f t="shared" si="4"/>
        <v>5059.34</v>
      </c>
      <c r="F37" s="1">
        <f t="shared" si="4"/>
        <v>6050.5599999999995</v>
      </c>
      <c r="G37" s="1">
        <f t="shared" si="4"/>
        <v>5580.77</v>
      </c>
      <c r="H37" s="1">
        <f t="shared" si="4"/>
        <v>5492.9900000000016</v>
      </c>
      <c r="I37" s="1">
        <f t="shared" si="4"/>
        <v>6027.6200000000008</v>
      </c>
      <c r="J37" s="1">
        <f t="shared" si="4"/>
        <v>5715.01</v>
      </c>
      <c r="K37" s="1">
        <f t="shared" si="4"/>
        <v>5429.7400000000007</v>
      </c>
      <c r="L37" s="1">
        <f t="shared" si="4"/>
        <v>5207.8600000000015</v>
      </c>
      <c r="M37" s="1">
        <f t="shared" si="4"/>
        <v>5804.4300000000012</v>
      </c>
      <c r="N37" s="1">
        <f t="shared" si="4"/>
        <v>7026.55</v>
      </c>
      <c r="O37" s="1">
        <f t="shared" si="0"/>
        <v>69897.010000000009</v>
      </c>
      <c r="Q37" s="3">
        <f>AVERAGE(C37:N37)</f>
        <v>5824.7508333333344</v>
      </c>
    </row>
    <row r="38" spans="1:17" x14ac:dyDescent="0.2">
      <c r="A38" t="s">
        <v>13</v>
      </c>
      <c r="B38" s="19">
        <f t="shared" ref="B38:I38" si="5">SUM(B6-B37)</f>
        <v>209</v>
      </c>
      <c r="C38" s="2">
        <f t="shared" si="5"/>
        <v>18.670000000000073</v>
      </c>
      <c r="D38" s="3">
        <f t="shared" si="5"/>
        <v>-520.80999999999949</v>
      </c>
      <c r="E38" s="2">
        <f t="shared" si="5"/>
        <v>940.65999999999985</v>
      </c>
      <c r="F38" s="2">
        <f t="shared" si="5"/>
        <v>-50.559999999999491</v>
      </c>
      <c r="G38" s="11">
        <f t="shared" si="5"/>
        <v>419.22999999999956</v>
      </c>
      <c r="H38" s="12">
        <f t="shared" si="5"/>
        <v>507.0099999999984</v>
      </c>
      <c r="I38" s="11">
        <f t="shared" si="5"/>
        <v>-27.6200000000008</v>
      </c>
      <c r="J38" s="11">
        <f>SUM(J6-J37)</f>
        <v>284.98999999999978</v>
      </c>
      <c r="K38" s="11">
        <f>SUM(K6-K37)</f>
        <v>570.25999999999931</v>
      </c>
      <c r="L38" s="11">
        <f>SUM(L6-L37)</f>
        <v>792.13999999999851</v>
      </c>
      <c r="M38" s="3">
        <f>SUM(M6-M37)</f>
        <v>195.5699999999988</v>
      </c>
      <c r="N38" s="11">
        <f>SUM(N6-N37)</f>
        <v>-1026.5500000000002</v>
      </c>
      <c r="O38" s="1">
        <f>SUM(C38:N38)</f>
        <v>2102.9899999999943</v>
      </c>
      <c r="Q38" s="3">
        <f>AVERAGE(C38:N38)</f>
        <v>175.24916666666618</v>
      </c>
    </row>
    <row r="39" spans="1:17" x14ac:dyDescent="0.2">
      <c r="G39" s="1" t="s">
        <v>38</v>
      </c>
      <c r="M39" s="1" t="s">
        <v>38</v>
      </c>
    </row>
    <row r="40" spans="1:17" x14ac:dyDescent="0.2">
      <c r="A40" s="22" t="s">
        <v>141</v>
      </c>
      <c r="B40" s="16"/>
      <c r="C40" s="11">
        <v>0</v>
      </c>
      <c r="D40" s="11">
        <v>0</v>
      </c>
      <c r="E40" s="11">
        <v>0</v>
      </c>
      <c r="F40" s="11">
        <v>0</v>
      </c>
      <c r="G40" s="11">
        <v>0</v>
      </c>
      <c r="H40" s="11">
        <v>0</v>
      </c>
      <c r="I40" s="11">
        <v>0</v>
      </c>
      <c r="J40" s="11">
        <v>0</v>
      </c>
      <c r="K40" s="11">
        <v>0</v>
      </c>
      <c r="L40" s="11">
        <v>0</v>
      </c>
      <c r="M40" s="11">
        <v>0</v>
      </c>
      <c r="N40" s="11">
        <v>0</v>
      </c>
      <c r="Q40" s="2">
        <f>AVERAGE(C40:N40)</f>
        <v>0</v>
      </c>
    </row>
    <row r="41" spans="1:17" x14ac:dyDescent="0.2">
      <c r="A41" t="s">
        <v>25</v>
      </c>
      <c r="C41" s="11">
        <v>1700</v>
      </c>
      <c r="D41" s="11">
        <v>1700</v>
      </c>
      <c r="E41" s="11">
        <v>1800</v>
      </c>
      <c r="F41" s="11">
        <v>2400</v>
      </c>
      <c r="G41" s="11">
        <v>3400</v>
      </c>
      <c r="H41" s="11">
        <v>4500</v>
      </c>
      <c r="I41" s="11">
        <v>4700</v>
      </c>
      <c r="J41" s="11">
        <v>5900</v>
      </c>
      <c r="K41" s="11">
        <v>8500</v>
      </c>
      <c r="L41" s="11">
        <v>9500</v>
      </c>
      <c r="M41" s="11">
        <v>10750</v>
      </c>
      <c r="N41" s="11">
        <v>11500</v>
      </c>
      <c r="P41" s="4" t="s">
        <v>38</v>
      </c>
      <c r="Q41" s="2"/>
    </row>
    <row r="42" spans="1:17" x14ac:dyDescent="0.2">
      <c r="A42" s="22" t="s">
        <v>56</v>
      </c>
      <c r="C42" s="11">
        <v>0</v>
      </c>
      <c r="D42" s="11">
        <v>0</v>
      </c>
      <c r="E42" s="11">
        <v>0</v>
      </c>
      <c r="F42" s="11">
        <v>0</v>
      </c>
      <c r="G42" s="11">
        <v>0</v>
      </c>
      <c r="H42" s="11">
        <v>0</v>
      </c>
      <c r="I42" s="11">
        <v>0</v>
      </c>
      <c r="J42" s="11">
        <v>1000</v>
      </c>
      <c r="K42" s="11">
        <v>2000</v>
      </c>
      <c r="L42" s="11">
        <v>3000</v>
      </c>
      <c r="M42" s="11">
        <v>4000</v>
      </c>
      <c r="N42" s="11">
        <v>5000</v>
      </c>
      <c r="Q42" s="2"/>
    </row>
    <row r="43" spans="1:17" x14ac:dyDescent="0.2">
      <c r="A43" t="s">
        <v>41</v>
      </c>
      <c r="C43" s="11">
        <v>0</v>
      </c>
      <c r="D43" s="13">
        <v>0</v>
      </c>
      <c r="E43" s="11">
        <v>3000</v>
      </c>
      <c r="F43" s="11">
        <v>6000</v>
      </c>
      <c r="G43" s="11">
        <v>9000</v>
      </c>
      <c r="H43" s="11">
        <v>12000</v>
      </c>
      <c r="I43" s="11">
        <v>15000</v>
      </c>
      <c r="J43" s="11">
        <v>18000</v>
      </c>
      <c r="K43" s="11">
        <v>20000</v>
      </c>
      <c r="L43" s="11">
        <v>20000</v>
      </c>
      <c r="M43" s="11">
        <v>20000</v>
      </c>
      <c r="N43" s="11">
        <v>20000</v>
      </c>
      <c r="Q43" s="2"/>
    </row>
    <row r="44" spans="1:17" x14ac:dyDescent="0.2">
      <c r="A44" t="s">
        <v>26</v>
      </c>
      <c r="C44" s="11">
        <v>-80965.259999999995</v>
      </c>
      <c r="D44" s="11">
        <f t="shared" ref="D44:N44" si="6">(C44 + D15)</f>
        <v>-80566.86</v>
      </c>
      <c r="E44" s="11">
        <f t="shared" si="6"/>
        <v>-80166.97</v>
      </c>
      <c r="F44" s="11">
        <f t="shared" si="6"/>
        <v>-79765.58</v>
      </c>
      <c r="G44" s="11">
        <f t="shared" si="6"/>
        <v>-79362.680000000008</v>
      </c>
      <c r="H44" s="11">
        <f t="shared" si="6"/>
        <v>-78958.880000000005</v>
      </c>
      <c r="I44" s="11">
        <f t="shared" si="6"/>
        <v>-78554.180000000008</v>
      </c>
      <c r="J44" s="11">
        <f t="shared" si="6"/>
        <v>-78148.98000000001</v>
      </c>
      <c r="K44" s="11">
        <f t="shared" si="6"/>
        <v>-77742.580000000016</v>
      </c>
      <c r="L44" s="11">
        <f t="shared" si="6"/>
        <v>-77334.780000000013</v>
      </c>
      <c r="M44" s="11">
        <f t="shared" si="6"/>
        <v>-76925.48000000001</v>
      </c>
      <c r="N44" s="11">
        <f t="shared" si="6"/>
        <v>-76515.180000000008</v>
      </c>
      <c r="Q44" s="2"/>
    </row>
    <row r="45" spans="1:17" x14ac:dyDescent="0.2">
      <c r="L45" s="1" t="s">
        <v>38</v>
      </c>
    </row>
    <row r="46" spans="1:17" x14ac:dyDescent="0.2">
      <c r="A46" t="s">
        <v>29</v>
      </c>
      <c r="C46" s="2">
        <f t="shared" ref="C46:J46" si="7">SUM(C40:C44)</f>
        <v>-79265.259999999995</v>
      </c>
      <c r="D46" s="2">
        <f t="shared" si="7"/>
        <v>-78866.86</v>
      </c>
      <c r="E46" s="2">
        <f t="shared" si="7"/>
        <v>-75366.97</v>
      </c>
      <c r="F46" s="2">
        <f t="shared" si="7"/>
        <v>-71365.58</v>
      </c>
      <c r="G46" s="2">
        <f t="shared" si="7"/>
        <v>-66962.680000000008</v>
      </c>
      <c r="H46" s="2">
        <f t="shared" si="7"/>
        <v>-62458.880000000005</v>
      </c>
      <c r="I46" s="2">
        <f t="shared" si="7"/>
        <v>-58854.180000000008</v>
      </c>
      <c r="J46" s="2">
        <f t="shared" si="7"/>
        <v>-53248.98000000001</v>
      </c>
      <c r="K46" s="2">
        <f>SUM(K40:K44)</f>
        <v>-47242.580000000016</v>
      </c>
      <c r="L46" s="2">
        <f>SUM(L40:L44)</f>
        <v>-44834.780000000013</v>
      </c>
      <c r="M46" s="2">
        <f>SUM(M40:M44)</f>
        <v>-42175.48000000001</v>
      </c>
      <c r="N46" s="2">
        <f>SUM(N40:N44)</f>
        <v>-40015.180000000008</v>
      </c>
      <c r="P46" s="1">
        <f>C46-N46</f>
        <v>-39250.079999999987</v>
      </c>
    </row>
    <row r="47" spans="1:17" x14ac:dyDescent="0.2">
      <c r="D47" s="6">
        <f t="shared" ref="D47:K47" si="8">(D46-C46)/D46</f>
        <v>-5.0515514374477972E-3</v>
      </c>
      <c r="E47" s="9">
        <f t="shared" si="8"/>
        <v>-4.6437982049696298E-2</v>
      </c>
      <c r="F47" s="6">
        <f t="shared" si="8"/>
        <v>-5.6068906046864597E-2</v>
      </c>
      <c r="G47" s="10">
        <f t="shared" si="8"/>
        <v>-6.5751549967832737E-2</v>
      </c>
      <c r="H47" s="10">
        <f t="shared" si="8"/>
        <v>-7.2108241454217598E-2</v>
      </c>
      <c r="I47" s="10">
        <f t="shared" si="8"/>
        <v>-6.1247986124349986E-2</v>
      </c>
      <c r="J47" s="6">
        <f t="shared" si="8"/>
        <v>-0.105263988155266</v>
      </c>
      <c r="K47" s="10">
        <f t="shared" si="8"/>
        <v>-0.12713954233659533</v>
      </c>
      <c r="L47" s="6">
        <f>(L46-K46)/L46</f>
        <v>-5.3703843310929644E-2</v>
      </c>
      <c r="M47" s="6">
        <f>(M46-L46)/M46</f>
        <v>-6.3053224290511981E-2</v>
      </c>
      <c r="N47" s="10">
        <f>(N46-M46)/N46</f>
        <v>-5.3987011928973018E-2</v>
      </c>
      <c r="O47" s="5" t="e">
        <f>(O46-N46)/O46</f>
        <v>#DIV/0!</v>
      </c>
      <c r="P47" s="4">
        <f>(P46/C46)</f>
        <v>0.49517379997239636</v>
      </c>
    </row>
    <row r="48" spans="1:17" x14ac:dyDescent="0.2">
      <c r="A48" t="s">
        <v>31</v>
      </c>
      <c r="G48" s="3"/>
      <c r="I48" s="3"/>
      <c r="L48" s="3"/>
    </row>
    <row r="49" spans="1:15" x14ac:dyDescent="0.2">
      <c r="L49" s="3"/>
    </row>
    <row r="50" spans="1:15" x14ac:dyDescent="0.2">
      <c r="M50" s="3"/>
      <c r="O50" s="24"/>
    </row>
    <row r="51" spans="1:15" x14ac:dyDescent="0.2">
      <c r="B51" s="1"/>
      <c r="C51" t="s">
        <v>53</v>
      </c>
      <c r="D51" s="1">
        <v>72000</v>
      </c>
      <c r="E51" s="4">
        <v>1</v>
      </c>
      <c r="F51"/>
      <c r="G51" s="7">
        <f>D51</f>
        <v>72000</v>
      </c>
      <c r="H51" s="8"/>
    </row>
    <row r="52" spans="1:15" x14ac:dyDescent="0.2">
      <c r="B52" s="1"/>
      <c r="C52"/>
      <c r="D52" s="1" t="s">
        <v>137</v>
      </c>
      <c r="E52" s="8">
        <v>0.76</v>
      </c>
      <c r="F52"/>
      <c r="G52" s="7">
        <f>G51*E52</f>
        <v>54720</v>
      </c>
      <c r="H52" s="8" t="s">
        <v>138</v>
      </c>
    </row>
    <row r="53" spans="1:15" x14ac:dyDescent="0.2">
      <c r="B53" s="1"/>
      <c r="C53"/>
      <c r="E53"/>
      <c r="F53"/>
      <c r="G53" s="20">
        <f>(D51*E52)/12</f>
        <v>4560</v>
      </c>
      <c r="H53" s="8" t="s">
        <v>43</v>
      </c>
    </row>
    <row r="54" spans="1:15" x14ac:dyDescent="0.2">
      <c r="B54" s="1"/>
      <c r="C54"/>
      <c r="D54" s="1" t="s">
        <v>44</v>
      </c>
      <c r="E54" s="21">
        <v>0.1</v>
      </c>
      <c r="F54"/>
      <c r="G54" s="20">
        <f>(D51*(1-E54)*E52)/12</f>
        <v>4104</v>
      </c>
      <c r="H54" s="8" t="s">
        <v>45</v>
      </c>
    </row>
    <row r="55" spans="1:15" x14ac:dyDescent="0.2">
      <c r="B55" s="1"/>
      <c r="C55"/>
      <c r="E55"/>
      <c r="F55"/>
      <c r="G55" s="7"/>
      <c r="H55" s="8"/>
      <c r="M55" s="3"/>
    </row>
    <row r="56" spans="1:15" x14ac:dyDescent="0.2">
      <c r="B56" s="1"/>
      <c r="C56"/>
      <c r="D56" s="1" t="s">
        <v>37</v>
      </c>
      <c r="E56" s="21">
        <v>0.15</v>
      </c>
      <c r="F56"/>
      <c r="G56" s="7">
        <f>D51*E56</f>
        <v>10800</v>
      </c>
      <c r="H56" s="8" t="s">
        <v>46</v>
      </c>
    </row>
    <row r="57" spans="1:15" x14ac:dyDescent="0.2">
      <c r="B57" s="1"/>
      <c r="C57"/>
      <c r="E57"/>
      <c r="F57"/>
      <c r="G57" s="20">
        <f>G56/12</f>
        <v>900</v>
      </c>
      <c r="H57" s="8" t="s">
        <v>47</v>
      </c>
      <c r="J57" s="7"/>
      <c r="M57" s="3"/>
    </row>
    <row r="58" spans="1:15" x14ac:dyDescent="0.2">
      <c r="B58" s="1"/>
      <c r="C58"/>
      <c r="E58"/>
      <c r="F58"/>
      <c r="G58" s="7"/>
      <c r="H58" s="8"/>
      <c r="M58" s="3"/>
    </row>
    <row r="59" spans="1:15" x14ac:dyDescent="0.2">
      <c r="B59" s="1"/>
      <c r="C59"/>
      <c r="D59" s="1" t="s">
        <v>48</v>
      </c>
      <c r="E59"/>
      <c r="F59"/>
      <c r="G59" s="20">
        <f>(G54-G57)</f>
        <v>3204</v>
      </c>
      <c r="H59" s="8" t="s">
        <v>49</v>
      </c>
      <c r="M59" s="3"/>
    </row>
    <row r="63" spans="1:15" ht="21" x14ac:dyDescent="0.35">
      <c r="A63" s="51" t="s">
        <v>132</v>
      </c>
      <c r="B63"/>
      <c r="C63"/>
      <c r="D63"/>
      <c r="E63"/>
    </row>
    <row r="65" spans="13:13" x14ac:dyDescent="0.2">
      <c r="M65" s="3"/>
    </row>
  </sheetData>
  <mergeCells count="1">
    <mergeCell ref="A1:F1"/>
  </mergeCells>
  <phoneticPr fontId="3" type="noConversion"/>
  <conditionalFormatting sqref="C38:N38">
    <cfRule type="cellIs" dxfId="9" priority="7" stopIfTrue="1" operator="greaterThan">
      <formula>0</formula>
    </cfRule>
    <cfRule type="cellIs" dxfId="8" priority="8" stopIfTrue="1" operator="lessThan">
      <formula>0</formula>
    </cfRule>
    <cfRule type="cellIs" dxfId="7" priority="13" stopIfTrue="1" operator="lessThan">
      <formula>0</formula>
    </cfRule>
  </conditionalFormatting>
  <conditionalFormatting sqref="D47:N47">
    <cfRule type="cellIs" dxfId="6" priority="12" stopIfTrue="1" operator="lessThan">
      <formula>0</formula>
    </cfRule>
  </conditionalFormatting>
  <conditionalFormatting sqref="H38">
    <cfRule type="cellIs" dxfId="5" priority="9" stopIfTrue="1" operator="lessThanOrEqual">
      <formula>0</formula>
    </cfRule>
    <cfRule type="colorScale" priority="10">
      <colorScale>
        <cfvo type="num" val="-1"/>
        <cfvo type="num" val="1"/>
        <color rgb="FFFF0000"/>
        <color rgb="FF00B050"/>
      </colorScale>
    </cfRule>
    <cfRule type="colorScale" priority="11">
      <colorScale>
        <cfvo type="min"/>
        <cfvo type="percentile" val="50"/>
        <cfvo type="max"/>
        <color rgb="FF63BE7B"/>
        <color rgb="FFFFEB84"/>
        <color rgb="FFF8696B"/>
      </colorScale>
    </cfRule>
  </conditionalFormatting>
  <conditionalFormatting sqref="C40:N44">
    <cfRule type="cellIs" dxfId="4" priority="4" operator="greaterThan">
      <formula>0</formula>
    </cfRule>
    <cfRule type="cellIs" dxfId="3" priority="5" operator="lessThan">
      <formula>0</formula>
    </cfRule>
  </conditionalFormatting>
  <conditionalFormatting sqref="B38">
    <cfRule type="cellIs" dxfId="2" priority="1" stopIfTrue="1" operator="greaterThan">
      <formula>0</formula>
    </cfRule>
    <cfRule type="cellIs" dxfId="1" priority="2" stopIfTrue="1" operator="lessThan">
      <formula>0</formula>
    </cfRule>
    <cfRule type="cellIs" dxfId="0" priority="3" stopIfTrue="1" operator="lessThan">
      <formula>0</formula>
    </cfRule>
  </conditionalFormatting>
  <pageMargins left="0.43" right="0.3" top="0.76" bottom="1" header="0.5" footer="0.5"/>
  <pageSetup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Budget</vt:lpstr>
      <vt:lpstr>Annual Spending</vt:lpstr>
    </vt:vector>
  </TitlesOfParts>
  <Company>Southwest Securities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Workstation</dc:creator>
  <cp:lastModifiedBy>Chia Tsai</cp:lastModifiedBy>
  <cp:lastPrinted>2020-04-27T16:43:54Z</cp:lastPrinted>
  <dcterms:created xsi:type="dcterms:W3CDTF">2010-01-21T21:40:17Z</dcterms:created>
  <dcterms:modified xsi:type="dcterms:W3CDTF">2020-04-27T18:54:29Z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5088452</vt:i4>
  </property>
  <property fmtid="{D5CDD505-2E9C-101B-9397-08002B2CF9AE}" pid="3" name="_NewReviewCycle">
    <vt:lpwstr/>
  </property>
  <property fmtid="{D5CDD505-2E9C-101B-9397-08002B2CF9AE}" pid="4" name="_EmailSubject">
    <vt:lpwstr>Personal Tools</vt:lpwstr>
  </property>
  <property fmtid="{D5CDD505-2E9C-101B-9397-08002B2CF9AE}" pid="5" name="_AuthorEmail">
    <vt:lpwstr>KMcKeehan@swst.com</vt:lpwstr>
  </property>
  <property fmtid="{D5CDD505-2E9C-101B-9397-08002B2CF9AE}" pid="6" name="_AuthorEmailDisplayName">
    <vt:lpwstr>Kelly McKeehan</vt:lpwstr>
  </property>
  <property fmtid="{D5CDD505-2E9C-101B-9397-08002B2CF9AE}" pid="7" name="_PreviousAdHocReviewCycleID">
    <vt:i4>-1501498990</vt:i4>
  </property>
  <property fmtid="{D5CDD505-2E9C-101B-9397-08002B2CF9AE}" pid="8" name="_ReviewingToolsShownOnce">
    <vt:lpwstr/>
  </property>
</Properties>
</file>